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13"/>
  </bookViews>
  <sheets>
    <sheet name="общехоз ДОУ" sheetId="1" state="hidden" r:id="rId1"/>
    <sheet name="Группы при школе основ" sheetId="2" state="hidden" r:id="rId2"/>
    <sheet name="Фин об в приказ" sheetId="3" state="hidden" r:id="rId3"/>
    <sheet name="веб мун задание 01.01.2016" sheetId="4" state="hidden" r:id="rId4"/>
    <sheet name=" 2020 ШКОЛЫ  ДЕТИ" sheetId="5" r:id="rId5"/>
    <sheet name=" 2020 САДЫ Дети " sheetId="6" r:id="rId6"/>
    <sheet name="СВОД" sheetId="7" state="hidden" r:id="rId7"/>
    <sheet name="общехоз" sheetId="8" state="hidden" r:id="rId8"/>
    <sheet name="Солнышко" sheetId="9" state="hidden" r:id="rId9"/>
    <sheet name="СВОД 1" sheetId="10" state="hidden" r:id="rId10"/>
    <sheet name="Лист1" sheetId="11" state="hidden" r:id="rId11"/>
    <sheet name="СВОД 1 (2)" sheetId="12" state="hidden" r:id="rId12"/>
    <sheet name="2020 г. Доп обр. Дети" sheetId="13" r:id="rId13"/>
    <sheet name="Качественные показатели САДЫ" sheetId="14" r:id="rId14"/>
    <sheet name="Качеств.показ ШКОЛЫ и ДОП.Образ" sheetId="15" r:id="rId15"/>
    <sheet name="Лист2" sheetId="16" state="hidden" r:id="rId16"/>
  </sheets>
  <externalReferences>
    <externalReference r:id="rId19"/>
    <externalReference r:id="rId20"/>
    <externalReference r:id="rId21"/>
  </externalReferences>
  <definedNames>
    <definedName name="_xlnm.Print_Titles" localSheetId="3">'веб мун задание 01.01.2016'!$A:$A</definedName>
    <definedName name="_xlnm.Print_Titles" localSheetId="14">'Качеств.показ ШКОЛЫ и ДОП.Образ'!$4:$6</definedName>
    <definedName name="_xlnm.Print_Titles" localSheetId="13">'Качественные показатели САДЫ'!$A:$C</definedName>
    <definedName name="_xlnm.Print_Area" localSheetId="5">' 2020 САДЫ Дети '!$A$2:$BL$60</definedName>
    <definedName name="_xlnm.Print_Area" localSheetId="4">' 2020 ШКОЛЫ  ДЕТИ'!$A$4:$BI$41</definedName>
    <definedName name="_xlnm.Print_Area" localSheetId="12">'2020 г. Доп обр. Дети'!$A$1:$V$14</definedName>
    <definedName name="_xlnm.Print_Area" localSheetId="3">'веб мун задание 01.01.2016'!$A$1:$AB$75</definedName>
    <definedName name="_xlnm.Print_Area" localSheetId="1">'Группы при школе основ'!$A$1:$H$144</definedName>
    <definedName name="_xlnm.Print_Area" localSheetId="14">'Качеств.показ ШКОЛЫ и ДОП.Образ'!$A$1:$AP$69</definedName>
    <definedName name="_xlnm.Print_Area" localSheetId="13">'Качественные показатели САДЫ'!$A$1:$BQ$42</definedName>
    <definedName name="_xlnm.Print_Area" localSheetId="6">'СВОД'!$A$1:$W$205</definedName>
    <definedName name="_xlnm.Print_Area" localSheetId="2">'Фин об в приказ'!$A$1:$D$30</definedName>
  </definedNames>
  <calcPr fullCalcOnLoad="1"/>
</workbook>
</file>

<file path=xl/comments15.xml><?xml version="1.0" encoding="utf-8"?>
<comments xmlns="http://schemas.openxmlformats.org/spreadsheetml/2006/main">
  <authors>
    <author>Абазова</author>
  </authors>
  <commentList>
    <comment ref="AM30" authorId="0">
      <text>
        <r>
          <rPr>
            <b/>
            <sz val="9"/>
            <rFont val="Tahoma"/>
            <family val="2"/>
          </rPr>
          <t>Абазова:</t>
        </r>
        <r>
          <rPr>
            <sz val="9"/>
            <rFont val="Tahoma"/>
            <family val="2"/>
          </rPr>
          <t xml:space="preserve">
увольнение педагогов
</t>
        </r>
      </text>
    </comment>
  </commentList>
</comments>
</file>

<file path=xl/sharedStrings.xml><?xml version="1.0" encoding="utf-8"?>
<sst xmlns="http://schemas.openxmlformats.org/spreadsheetml/2006/main" count="3177" uniqueCount="463">
  <si>
    <t xml:space="preserve">Наименование учреждения  </t>
  </si>
  <si>
    <t xml:space="preserve">Прочие услуги </t>
  </si>
  <si>
    <t>проверка</t>
  </si>
  <si>
    <t>начисления на заработную плату  30,2%</t>
  </si>
  <si>
    <t>код бюджетной классификации</t>
  </si>
  <si>
    <t xml:space="preserve">Всего расходов </t>
  </si>
  <si>
    <t>всего</t>
  </si>
  <si>
    <t>Код бюджетной классификации</t>
  </si>
  <si>
    <t>ИТОГО</t>
  </si>
  <si>
    <t>МБОУ СОШ № 2</t>
  </si>
  <si>
    <t>МБОУ СОШ  № 3</t>
  </si>
  <si>
    <t>МБОУ ООШ  № 5</t>
  </si>
  <si>
    <t>МБОУ СОШ  № 6</t>
  </si>
  <si>
    <t>МБОУ НОШ № 7</t>
  </si>
  <si>
    <t>МБОУ СОШ  № 9</t>
  </si>
  <si>
    <t>МБОУ НОШ № 1 пос. Эльбан</t>
  </si>
  <si>
    <t>МБОУ СОШ № 3 пос. Эльбан</t>
  </si>
  <si>
    <t>МБОУ СОШ пос. Тейсин</t>
  </si>
  <si>
    <t xml:space="preserve">МБОУ СОШ с. Вознесенское  </t>
  </si>
  <si>
    <t>МБОУ СОШ пос. Известковый</t>
  </si>
  <si>
    <t>МБОУ СОШ с. Ачан</t>
  </si>
  <si>
    <t>МБОУ СОШ пос. Литовко</t>
  </si>
  <si>
    <t>МБОУ СОШ пос. Санболи</t>
  </si>
  <si>
    <t>МБОУ СОШ пос. Лесной</t>
  </si>
  <si>
    <t>МБОУ СОШ с. Болонь</t>
  </si>
  <si>
    <t>МБОУ ООШ с. Омми</t>
  </si>
  <si>
    <t>МБОУ ООШ с. Джуен</t>
  </si>
  <si>
    <t xml:space="preserve">МБОУ ОСОШ </t>
  </si>
  <si>
    <t>Наименование учреждения</t>
  </si>
  <si>
    <t>МБОУ СОШ №2 г. Амурск</t>
  </si>
  <si>
    <t>МБОУ СОШ №3 г. Амурск</t>
  </si>
  <si>
    <t>МБОУ ООШ № 5 г. Амурск</t>
  </si>
  <si>
    <t>МБОУ СОШ №6 г. Амурск</t>
  </si>
  <si>
    <t>МБОУ НОШ №7  г. Амурск</t>
  </si>
  <si>
    <t>МБОУ СОШ №9 г. Амурск</t>
  </si>
  <si>
    <t>МБОУ НОШ №1 п.  Эльбан</t>
  </si>
  <si>
    <t>МБОУ СОШ №3 п.  Эльбан</t>
  </si>
  <si>
    <t>МБОУ СОШ п. Тейсин</t>
  </si>
  <si>
    <t>МБОУ СОШ с. Вознесенское</t>
  </si>
  <si>
    <t>МБОУ СОШ п. Известковый</t>
  </si>
  <si>
    <t>МБОУ СОШ с. Ачан школа</t>
  </si>
  <si>
    <t>МБОУ СОШ п. Санболи</t>
  </si>
  <si>
    <t>МБОУ СОШ п. Литовко</t>
  </si>
  <si>
    <t>МБОУ СОШ п. Лесная</t>
  </si>
  <si>
    <t>МБОУ ООШ с.Омми</t>
  </si>
  <si>
    <t>МБОУ ООШ с.Джуен</t>
  </si>
  <si>
    <t>ДОУ С ДЖУЕН</t>
  </si>
  <si>
    <t>ДОУ СОШ №9</t>
  </si>
  <si>
    <t>ДОУс Омми</t>
  </si>
  <si>
    <t>Резерв Болонь</t>
  </si>
  <si>
    <t>ВСЕГО СОШ</t>
  </si>
  <si>
    <t>ДОУ при школе</t>
  </si>
  <si>
    <t>ИТОГО СОШ</t>
  </si>
  <si>
    <t>Всего</t>
  </si>
  <si>
    <t>Субсидии на финансовое обеспечение муниципального задания</t>
  </si>
  <si>
    <t>итого</t>
  </si>
  <si>
    <t>Итого школы</t>
  </si>
  <si>
    <t>ИТОГО доу</t>
  </si>
  <si>
    <t>лето</t>
  </si>
  <si>
    <t>1 ст</t>
  </si>
  <si>
    <t>2 ст</t>
  </si>
  <si>
    <t>учебники</t>
  </si>
  <si>
    <t xml:space="preserve"> Болонь</t>
  </si>
  <si>
    <t>свод сош+ДОУ</t>
  </si>
  <si>
    <t>Группы при школе</t>
  </si>
  <si>
    <t>Болонь</t>
  </si>
  <si>
    <t>Заработная плата основного персонала</t>
  </si>
  <si>
    <t xml:space="preserve">материальные запасы </t>
  </si>
  <si>
    <t>Объем услуги (чел)</t>
  </si>
  <si>
    <t>Норматив в год на единицу услуги      (т.руб)</t>
  </si>
  <si>
    <t>край</t>
  </si>
  <si>
    <t>Нормативные затраты непосредственно связанные с оказанием муниципальной услуги  "Основное общее образование" для муниципальных бюджетных общеобразовательных учреждений Амурского муниципального района</t>
  </si>
  <si>
    <t xml:space="preserve">   тыс. руб.   </t>
  </si>
  <si>
    <t>МБОУ СОШ №3  п.  Эльбан</t>
  </si>
  <si>
    <t>МБОУ СОШ  с. Вознесенское</t>
  </si>
  <si>
    <t>МБОУ СОШ  п. Известковый</t>
  </si>
  <si>
    <t xml:space="preserve">  Наименование    муниципальной   услуги      </t>
  </si>
  <si>
    <t>Итого группы при школе</t>
  </si>
  <si>
    <t>12301 молодые местный</t>
  </si>
  <si>
    <t>ё</t>
  </si>
  <si>
    <t>Итого</t>
  </si>
  <si>
    <t xml:space="preserve">местный бюджет </t>
  </si>
  <si>
    <t>Местный</t>
  </si>
  <si>
    <t xml:space="preserve">МБОУ СОШ с. Ачан </t>
  </si>
  <si>
    <t xml:space="preserve"> Классное руководство (краевой бюджет)  1603</t>
  </si>
  <si>
    <t>Солнышко</t>
  </si>
  <si>
    <t>ГРУППЫ при шоле</t>
  </si>
  <si>
    <t>СОЛНЫШКО</t>
  </si>
  <si>
    <t>проверка эльбан №1</t>
  </si>
  <si>
    <t>Эльбан №1 и Солнышко</t>
  </si>
  <si>
    <t xml:space="preserve">проверка </t>
  </si>
  <si>
    <t>Структурное подразделбение дополнительного образования "Солнышко"</t>
  </si>
  <si>
    <t>12302 льготный проезд</t>
  </si>
  <si>
    <t xml:space="preserve"> </t>
  </si>
  <si>
    <t>азить местный по слонышку</t>
  </si>
  <si>
    <t xml:space="preserve">не брать </t>
  </si>
  <si>
    <t>Объем услуги (среднесписочный чел)</t>
  </si>
  <si>
    <t>группы</t>
  </si>
  <si>
    <r>
      <rPr>
        <b/>
        <sz val="20"/>
        <rFont val="Times New Roman"/>
        <family val="1"/>
      </rPr>
      <t xml:space="preserve">Финансовое обеспечение БЕЗ ЛЕТА 12381 </t>
    </r>
    <r>
      <rPr>
        <sz val="20"/>
        <rFont val="Times New Roman"/>
        <family val="1"/>
      </rPr>
      <t xml:space="preserve">   ПО СОСТОЯНИЮ зА 2015по муниципальным заданиям за 2016 год для муниципальных бюджетных общеобразовательных учреждений Амурского муниципального района.</t>
    </r>
  </si>
  <si>
    <t>Итого   финансовая обеспеченность на 01.01.2016 год (тыс.рублей)</t>
  </si>
  <si>
    <t xml:space="preserve"> Хабаровского края 2016</t>
  </si>
  <si>
    <t>Реализация основных общеобразовательных программ начального общего образования</t>
  </si>
  <si>
    <t>80.10.2 Начальное общее образование</t>
  </si>
  <si>
    <t>Реализация основных общеобразовательных программ начального общего образования проходящие обучение по состоянию здоровья на дому</t>
  </si>
  <si>
    <t>Расчёт на 1 учащегося</t>
  </si>
  <si>
    <t>80.21.1 Основное общее образование СВОД</t>
  </si>
  <si>
    <t>Реализация основных общеобразовательных программ основного общего образования очная</t>
  </si>
  <si>
    <t>Реализация основных общеобразовательных программ основного общего образования проходящие обучение по состоянию здоровья на дому</t>
  </si>
  <si>
    <t>Реализация основных общеобразовательных программ основного общего образования Заочная</t>
  </si>
  <si>
    <t>Реализация основных общеобразовательных программ основного общего образования обучающиеся с ограниченными возможностями здоровья (ОВЗ)</t>
  </si>
  <si>
    <t>80.21.2 Среднее (полное) общее образование СВОД</t>
  </si>
  <si>
    <t>Реализация основных общеобразовательных программ среднего общего образования проходящие обучение по состоянию здоровья на дому</t>
  </si>
  <si>
    <t>Реализация основных общеобразовательных программ среднего общего образования Очная</t>
  </si>
  <si>
    <t>Реализация основных общеобразовательных программ среднего общего образования Заочная</t>
  </si>
  <si>
    <t>2. СВОД Натуральные нормы на общехозяйственные нужды</t>
  </si>
  <si>
    <t>Единица измерения натуральной нормы &lt;****&gt;</t>
  </si>
  <si>
    <t>Значение натуральной нормы &lt;*****&gt;</t>
  </si>
  <si>
    <t>код бюд      классиф.</t>
  </si>
  <si>
    <r>
      <t>Электроснабжение/</t>
    </r>
    <r>
      <rPr>
        <sz val="12"/>
        <color indexed="8"/>
        <rFont val="Calibri"/>
        <family val="2"/>
      </rPr>
      <t xml:space="preserve"> кВт час</t>
    </r>
  </si>
  <si>
    <t>к Вт час</t>
  </si>
  <si>
    <t>Объем тепловой энергии</t>
  </si>
  <si>
    <t>куб.м</t>
  </si>
  <si>
    <r>
      <t>Горячее водоснабжение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куб.м</t>
    </r>
  </si>
  <si>
    <t>тн</t>
  </si>
  <si>
    <t>Холодное водоснабжение куб.м</t>
  </si>
  <si>
    <t>Канализация</t>
  </si>
  <si>
    <t>Итого Коммунальные услуги</t>
  </si>
  <si>
    <t>тыс.руб</t>
  </si>
  <si>
    <t>225Услуги по содерж имущества (текущий ремонт,вывоз ТБО,противопожар меропр,обслуживание АПС,ОПС,КТП,видеонаблюдение,теплосчетчик)</t>
  </si>
  <si>
    <t>226 Прочие услуги в том числе( медосмотр,Роспотребнадзор,противоклещевая обработка и т.д)</t>
  </si>
  <si>
    <t xml:space="preserve">310 Увеличение стоимости осн. </t>
  </si>
  <si>
    <t>Услуги связи, марки ,конверты 221</t>
  </si>
  <si>
    <t>Транспортные услуги 222</t>
  </si>
  <si>
    <t>административно-хозяйственного, вспомогательного и иного персонала</t>
  </si>
  <si>
    <t>начисления</t>
  </si>
  <si>
    <t>Прочие выплаты (суточные, до 3 х лет) 212</t>
  </si>
  <si>
    <t>Арендная плата за польз.имущество 224</t>
  </si>
  <si>
    <t xml:space="preserve">262 Пособие по соц.пом. Проезд школьников </t>
  </si>
  <si>
    <t>Налоги 290</t>
  </si>
  <si>
    <t xml:space="preserve">340 Увеличение ст.матер.зап(канц. Бумага,горюче смазоч,зап. Части. Спец. Одежда и т.д) </t>
  </si>
  <si>
    <t>Всего воспитанников</t>
  </si>
  <si>
    <t>Местный бюджет</t>
  </si>
  <si>
    <t>педагоги</t>
  </si>
  <si>
    <t>Итого ФОТ 211</t>
  </si>
  <si>
    <t>Итого ФОТ 213</t>
  </si>
  <si>
    <t>85.32 Предоставление социальных услуг без обеспечения проживания</t>
  </si>
  <si>
    <t>Присмотр и уход дети-инвалиды</t>
  </si>
  <si>
    <t>Реализация основных общеобразовательных программ начального общего образованияОбучающиеся, за исключением детей-инвалидов и инвалидов</t>
  </si>
  <si>
    <t>Присмотр и уход Обучающиеся, за исключением детей-инвалидов и инвалидов</t>
  </si>
  <si>
    <t>80.10.1 Дошкольное образование (предшествующее начальному общему образованию)</t>
  </si>
  <si>
    <t>обуч на дому начальное</t>
  </si>
  <si>
    <t>обуч на дому основное</t>
  </si>
  <si>
    <t>обуч на дому среднее</t>
  </si>
  <si>
    <t>СВОД</t>
  </si>
  <si>
    <t>НЕ ЗНАЮ КАК   Реализация основных общеобразовательных программ основного общего образования обучающиеся с ограниченными возможностями здоровья (ОВЗ)</t>
  </si>
  <si>
    <t>ИТОГО ПРОВЕРКА по услугам</t>
  </si>
  <si>
    <t>резерв</t>
  </si>
  <si>
    <t>проверка местный бюджет</t>
  </si>
  <si>
    <t>Местный бюджет ШКОЛЫ</t>
  </si>
  <si>
    <t>КРАЕВОЙ ПОСТАНОВЛЕНИЕ 402 1608</t>
  </si>
  <si>
    <t>Группы при школе МЕСТНЫЙ</t>
  </si>
  <si>
    <t>Группы при школе край</t>
  </si>
  <si>
    <t xml:space="preserve">Группы при школе </t>
  </si>
  <si>
    <t>зар/плата повора, медики,пом вос</t>
  </si>
  <si>
    <t xml:space="preserve">для разноски в муниципальное задание </t>
  </si>
  <si>
    <t>с информации от Наташи</t>
  </si>
  <si>
    <t>проверка зарплаты местного</t>
  </si>
  <si>
    <t>зарплатапрочего администраивного и персонала дя общехоз расходов</t>
  </si>
  <si>
    <t>Разбивка ФОТ по анализу из штатного расписания на 01.01.2016</t>
  </si>
  <si>
    <t>заработная плата местный бюджет</t>
  </si>
  <si>
    <t>фин обеспечение</t>
  </si>
  <si>
    <t xml:space="preserve">Разбивка ФОТ </t>
  </si>
  <si>
    <t>Обучающиеся, за исключением детей-инвалидов и инвалидов</t>
  </si>
  <si>
    <t>дети инвалиды</t>
  </si>
  <si>
    <t>ДЕТИ для присотра и ухода</t>
  </si>
  <si>
    <t>Реализация основных общеобразовательных программ дошкольного образования От 3 лет до 8 лет обучающиеся с ограниченными возможностями здоровья (ОВЗ)</t>
  </si>
  <si>
    <t>Реализация основных общеобразовательных программ дошкольного образования От 1 года до 3 лет</t>
  </si>
  <si>
    <t>всего детей</t>
  </si>
  <si>
    <t xml:space="preserve">Наименование </t>
  </si>
  <si>
    <t>ДЕТИ ДЛЯ РЕАЛИЗАЦИИ УСЛУГ Статистика на 01.01.2016</t>
  </si>
  <si>
    <t>310 Увеличение стоимости осн. Средств</t>
  </si>
  <si>
    <t>226 Прочие услуги в том числе( медосмотр педагогов и АУП)</t>
  </si>
  <si>
    <t xml:space="preserve"> Работники, непосредственно связанные с оказанием муниципальной услуги(педагоги и Заместители директора связаные с руководством образовательным процессом(кроме заместителя директора по административно-хозяйственной работе и безопасности, гл.бухгалтера).</t>
  </si>
  <si>
    <t xml:space="preserve">ПРОВЕРКА ПРИСМОТР И УХОД </t>
  </si>
  <si>
    <t>РАСЧЁТ НА 1 ЧЕЛОВЕКА ДЛЯ Присмотра и ухода СВОД</t>
  </si>
  <si>
    <t>Присмотр и уход СВОД с мун зад</t>
  </si>
  <si>
    <t>ПРОВЕРКА ДЛЯ РЕАЛИЗАЦИИ СВОДА</t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</si>
  <si>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rFont val="Times New Roman"/>
        <family val="1"/>
      </rPr>
      <t>Обучающиеся, за исключением детей-инвалидов и инвалидов</t>
    </r>
  </si>
  <si>
    <r>
      <t>Реализация основных общеобразовательных программ дошкольного образования От 3 лет до 8 лето</t>
    </r>
    <r>
      <rPr>
        <b/>
        <sz val="11"/>
        <rFont val="Times New Roman"/>
        <family val="1"/>
      </rPr>
      <t>бучающиеся с ограниченными возможностями здоровья (ОВЗ)</t>
    </r>
  </si>
  <si>
    <t>РАСЧЁТ НА 1 ЧЕЛОВЕКА</t>
  </si>
  <si>
    <t>1.СВОД ПО  Натуральные нормы, непосредственно связанные с оказанием муниципальной  услуги с фин обеспечения</t>
  </si>
  <si>
    <t>по сводам</t>
  </si>
  <si>
    <t>код 1626</t>
  </si>
  <si>
    <t>Группы ДОУ СОШ №9</t>
  </si>
  <si>
    <t>Группы  СОШ с.Болонь</t>
  </si>
  <si>
    <t>Группы ДОУ  с Омми</t>
  </si>
  <si>
    <t>Группы ДОУ с. ДЖУЕН</t>
  </si>
  <si>
    <t>Итого Натуральные нормы</t>
  </si>
  <si>
    <t xml:space="preserve">Значения натуральных норм, необходимых для определения базовых нормативов затрат на оказание муниципальных услуг по                               на 2016 год                </t>
  </si>
  <si>
    <t>Натуральные нормы, непосредственно связанные с оказанием муниципальной  услуги</t>
  </si>
  <si>
    <t>Количество детей человек</t>
  </si>
  <si>
    <t>Норма трудозатрат на оказание единицы государственной услуги тыс.руб</t>
  </si>
  <si>
    <t>Резерв</t>
  </si>
  <si>
    <t>Реализация основных общеобразовательных программ дошкольного образования От 3 лет до 8 летобучающиеся с ограниченными возможностями здоровья (ОВЗ)</t>
  </si>
  <si>
    <t>Реализация основных общеобразовательных программ начального общего образования Обучающиеся, за исключением детей-инвалидов и инвалидов</t>
  </si>
  <si>
    <t>80.10.3 Дополнительное образование детей</t>
  </si>
  <si>
    <t>Реализация дополнительных общеразвивающих программ</t>
  </si>
  <si>
    <t>п/п</t>
  </si>
  <si>
    <t>1.  Натуральные нормы, непосредственно связанные с оказанием муниципальной  услуги с фин обеспечения</t>
  </si>
  <si>
    <t>СВОД МЕСТ+КРАЙ</t>
  </si>
  <si>
    <t>БЕЗ ПЕДАГОГОВ</t>
  </si>
  <si>
    <t xml:space="preserve">Итого ФОТ </t>
  </si>
  <si>
    <t>край+местный педагоги</t>
  </si>
  <si>
    <t>Зарплата по ЗП за 2015</t>
  </si>
  <si>
    <t>расчёт ФОТ</t>
  </si>
  <si>
    <t>ИТОГО ПРОВЕРКА ПО СОЛНЫШКУ</t>
  </si>
  <si>
    <t>по фин обеспечению</t>
  </si>
  <si>
    <t>человек</t>
  </si>
  <si>
    <t>Итого тыс.руб</t>
  </si>
  <si>
    <t>дети</t>
  </si>
  <si>
    <t>на 1 человека</t>
  </si>
  <si>
    <t>ПРОВЕРКА СВОД</t>
  </si>
  <si>
    <t>Объем услуги (среднегодовой чел)</t>
  </si>
  <si>
    <t>МБОУ СОШ   № 3</t>
  </si>
  <si>
    <t>МБОУ ООШ      № 5</t>
  </si>
  <si>
    <t>МБОУ СОШ       № 6</t>
  </si>
  <si>
    <t>МБОУ НОШ      № 7</t>
  </si>
  <si>
    <t>МБОУ НОШ       № 1 пос. Эльбан</t>
  </si>
  <si>
    <t>МБОУ СОШ             № 3 пос. Эльбан</t>
  </si>
  <si>
    <t>МБОУ СОШ           с. Ачан</t>
  </si>
  <si>
    <t>МБОУ СОШ      с. Болонь</t>
  </si>
  <si>
    <t>Итого ПРОВЕРКА</t>
  </si>
  <si>
    <t>СОШ</t>
  </si>
  <si>
    <t>Финансовое обеспечение по состоянию на  01.01.2016</t>
  </si>
  <si>
    <r>
      <t>Реализация основных общеобразовательных программ дошкольного образования От 3 лет до 8 лето</t>
    </r>
    <r>
      <rPr>
        <b/>
        <sz val="9"/>
        <rFont val="Times New Roman"/>
        <family val="1"/>
      </rPr>
      <t>бучающиеся с ограниченными возможностями здоровья (ОВЗ)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</si>
  <si>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9"/>
        <rFont val="Times New Roman"/>
        <family val="1"/>
      </rPr>
      <t>Обучающиеся, за исключением детей-инвалидов и инвалидов</t>
    </r>
  </si>
  <si>
    <t>1. Базовый норматив затрат, непосредственно связанные с оказанием муниципальной  услуги(тыс.руб)</t>
  </si>
  <si>
    <t>2. Базовый норматив затрат на общехозяйственные нужды (тыс.руб)</t>
  </si>
  <si>
    <t>город</t>
  </si>
  <si>
    <t>село</t>
  </si>
  <si>
    <t>малокомп</t>
  </si>
  <si>
    <t>Убрать ЖКХ</t>
  </si>
  <si>
    <t>Дошкольная группа на базе МБОУ СОШ № 9 г.Амурска</t>
  </si>
  <si>
    <t>всего детей 1-3 лет</t>
  </si>
  <si>
    <t>всего детей 3-8 лет</t>
  </si>
  <si>
    <t>МБОУ СОШ № 2 план</t>
  </si>
  <si>
    <t>МБОУ СОШ  № 3 план</t>
  </si>
  <si>
    <t>МБОУ СОШ  № 6 план</t>
  </si>
  <si>
    <t>МБОУ НОШ № 7 план</t>
  </si>
  <si>
    <t>МБОУ СОШ  № 9 план</t>
  </si>
  <si>
    <t>МБОУ НОШ № 1 пос. Эльбан план</t>
  </si>
  <si>
    <t>МБОУ СОШ № 3 пос. Эльбан план</t>
  </si>
  <si>
    <t>МБОУ СОШ пос. Тейсин план</t>
  </si>
  <si>
    <t>МБОУ СОШ с. Вознесенское  план</t>
  </si>
  <si>
    <t>МБОУ СОШ пос. Известковый план</t>
  </si>
  <si>
    <t>МБОУ СОШ с. Ачан план</t>
  </si>
  <si>
    <t>МБОУ СОШ пос. Литовко план</t>
  </si>
  <si>
    <t>МБОУ СОШ пос. Санболи план</t>
  </si>
  <si>
    <t>МБОУ СОШ пос. Лесной план</t>
  </si>
  <si>
    <t>МБОУ СОШ с. Болонь план</t>
  </si>
  <si>
    <t>МБОУ ООШ с. Омми план</t>
  </si>
  <si>
    <t>МБОУ ООШ с. Джуен план</t>
  </si>
  <si>
    <t>ВСЕГО СОШ план</t>
  </si>
  <si>
    <t>Школы</t>
  </si>
  <si>
    <t>Процент исполнения %</t>
  </si>
  <si>
    <t>МДОУ № 9 ПЛАН</t>
  </si>
  <si>
    <t>МДОУ № 14 ПЛАН</t>
  </si>
  <si>
    <t>МДОУ № 15 ПЛАН</t>
  </si>
  <si>
    <t>МДОУ № 17 ПЛАН</t>
  </si>
  <si>
    <t>МДОУ № 21 ПЛАН</t>
  </si>
  <si>
    <t>МДОУ № 48 ПЛАН</t>
  </si>
  <si>
    <t>МДОУ № 49 ПЛАН</t>
  </si>
  <si>
    <t>МДОУ № 52 ПЛАН</t>
  </si>
  <si>
    <t>МДОУ № 30 Эльбан ПЛАН</t>
  </si>
  <si>
    <t>МДОУ № 38 Эльбан ПЛАН</t>
  </si>
  <si>
    <t>МДОУ № 47 Эльбан ПЛАН</t>
  </si>
  <si>
    <t>МДОУ      № 31   Известковый ПЛАН</t>
  </si>
  <si>
    <t>МДОУ №33 Вознесенское ПЛАН</t>
  </si>
  <si>
    <t>МДОУ № 35 Ачан ПЛАН</t>
  </si>
  <si>
    <t>МДОУ № 41 Санболи ПЛАН</t>
  </si>
  <si>
    <t>Группа на базе МБОУ ООШ села Омми ПЛАН</t>
  </si>
  <si>
    <t>Группа кратковременного пребывания при МБОУ СОШ села Болонь ПЛАН</t>
  </si>
  <si>
    <t>Группа на базе МБОУ  села Джуен ПЛАН</t>
  </si>
  <si>
    <t>ВСЕГО ПЛАН</t>
  </si>
  <si>
    <t>не берёмРеализация основных общеобразовательных программ начального общего образования</t>
  </si>
  <si>
    <t>НЕ БЕРЁМ Реализация основных общеобразовательных программ основного общего образования очная</t>
  </si>
  <si>
    <t>Не берёмРеализация основных общеобразовательных программ среднего общего образования Очная</t>
  </si>
  <si>
    <t>Реализация основных общеобразовательных программ дошкольного образования От 1 года до 3 лет инвалиды</t>
  </si>
  <si>
    <t>Реализация основных общеобразовательных программ дошкольного образования от 3 года до 8лет</t>
  </si>
  <si>
    <t>Реализация основных общеобразовательных программ дошкольного образования от 3 года до 8 лет дети- инвалиды</t>
  </si>
  <si>
    <t>Реализация основных общеобразовательных программ дошкольного образования от 3года до 8 лет ОВЗ</t>
  </si>
  <si>
    <t>Группа при школе № 9 г.Амурска</t>
  </si>
  <si>
    <t>Реализация общеразвивающих программ в области физической культуры и спорта</t>
  </si>
  <si>
    <t>ВСЕГО УДО план</t>
  </si>
  <si>
    <t>Реализация предпрофессиональных программ в области физической культуры и спорта</t>
  </si>
  <si>
    <t xml:space="preserve">% исполнения </t>
  </si>
  <si>
    <t>Реализация дополнительных общеразвивающих программ - обучающиеся по месту жительства</t>
  </si>
  <si>
    <t>Юность г.Амурска</t>
  </si>
  <si>
    <t>МБОУ СОШ  № 5 план</t>
  </si>
  <si>
    <t>Наименование услуги</t>
  </si>
  <si>
    <t>Эксплуатируемая площадь, в том числе зданий прилегающей территории</t>
  </si>
  <si>
    <t>Количество объектов</t>
  </si>
  <si>
    <t>Количество заявок</t>
  </si>
  <si>
    <t>МБУ ХЭССО г.Амурска</t>
  </si>
  <si>
    <t>Услуга : Содержание (эксплуатация) имущества, находящегося в государственной (муниципальной) собственности</t>
  </si>
  <si>
    <t>Наименование</t>
  </si>
  <si>
    <t>Исполнение  2017 года факт</t>
  </si>
  <si>
    <t>Наименование муниципальной услуги (работы)</t>
  </si>
  <si>
    <t>МБДОУ № 9</t>
  </si>
  <si>
    <t>МБДОУ № 14</t>
  </si>
  <si>
    <t>МБДОУ № 15</t>
  </si>
  <si>
    <t>МБДОУ № 17</t>
  </si>
  <si>
    <t>МБДОУ № 21</t>
  </si>
  <si>
    <t>МБДОУ № 48</t>
  </si>
  <si>
    <t>МБДОУ № 49</t>
  </si>
  <si>
    <t>МБДОУ № 52</t>
  </si>
  <si>
    <t>МБДОУ № 30</t>
  </si>
  <si>
    <t>МБДОУ № 38</t>
  </si>
  <si>
    <t>МБДОУ №47</t>
  </si>
  <si>
    <t>МБДОУ № 33 вознес</t>
  </si>
  <si>
    <t>МБДОУ № 41 Санболи</t>
  </si>
  <si>
    <t>МБДОУ № 35 Ачан</t>
  </si>
  <si>
    <t>МБДОУ № Известковый</t>
  </si>
  <si>
    <t>группа при СОШ с. Омми</t>
  </si>
  <si>
    <t>группа при СОШ с. Джуен</t>
  </si>
  <si>
    <t>Выполнение (гр. 5/гр.4)х100%</t>
  </si>
  <si>
    <t>Мониторинг соответствия показателей, характеризующих качество муниципальной услуги (работы), оказанной (выполненной) учреждением, показателям муниципального задания</t>
  </si>
  <si>
    <t>№</t>
  </si>
  <si>
    <t>Показатели, характеризующие качество муниципальной услуги (работы), установленные муниципальным заданием</t>
  </si>
  <si>
    <t xml:space="preserve"> Оптимальная укомплектованность  учреждения педагогическими кадрами на 100 %</t>
  </si>
  <si>
    <t xml:space="preserve"> 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</si>
  <si>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>Присмотр и уход</t>
  </si>
  <si>
    <t xml:space="preserve">Показатели, характеризующие качество муниципальной услуги (работы), установленные </t>
  </si>
  <si>
    <t xml:space="preserve"> Посещаемость:</t>
  </si>
  <si>
    <t>в группах с 1,5 до 3 лет – 65% в месяц,</t>
  </si>
  <si>
    <t>в группах с 3 до 7 лет  - 80% в месяц;</t>
  </si>
  <si>
    <t xml:space="preserve"> Показатель общей заболеваемости воспитанников образовательного учреждения  - не более 10,6 дней пропусков по болезни  на одного ребенка в год</t>
  </si>
  <si>
    <t>Выполнение натуральных норм питания в соответствии санитарно-эпидемиологическим требованиям</t>
  </si>
  <si>
    <t>Удовлетворенность родителей (законных представителей) качеством и доступностью услуги (% от числа опрошенных)</t>
  </si>
  <si>
    <t>Всего затраты на одного ребенка в год в рублях</t>
  </si>
  <si>
    <t>Испонитель</t>
  </si>
  <si>
    <t>%</t>
  </si>
  <si>
    <t>8 (42142) 99-8-02</t>
  </si>
  <si>
    <t>Зеленкова Анна Александровна</t>
  </si>
  <si>
    <t>Реализация основных общеобразовательных программ дошкольного образования дети с 1 до 3 лет</t>
  </si>
  <si>
    <t xml:space="preserve">Качество подготовки воспитанников образовательного учреждения к обучению в школе – более 70% воспитанников </t>
  </si>
  <si>
    <t>Утверждено муницип. Заданием</t>
  </si>
  <si>
    <t>Исполнено на отчетную дату</t>
  </si>
  <si>
    <t>группа при СОШ Болонь</t>
  </si>
  <si>
    <t>группа при СОШ № 9</t>
  </si>
  <si>
    <t>Реализация основных общеобразовательных программ дошкольного образования дети с 1 до 3 лет дети-инвалиды</t>
  </si>
  <si>
    <t>Реализация основных общеобразовательных программ дошкольного образования дети с 3 до 8 лет</t>
  </si>
  <si>
    <t>Реализация основных общеобразовательных программ дошкольного образования дети с 3 до 8 лет Дети инвалиды</t>
  </si>
  <si>
    <t xml:space="preserve"> Доля потребителей, удовлетворенных качеством оказания муниципальной услуги </t>
  </si>
  <si>
    <t>Реализация основных общеобразовательных программ дошкольного образования дети с 3 до 8 лет с ограниченными возможностями здоровья (ОВЗ)</t>
  </si>
  <si>
    <t xml:space="preserve">Финансовое обеспечение (в рублях.)  </t>
  </si>
  <si>
    <t>Всего финансовая обеспеченность  услуг в рублях</t>
  </si>
  <si>
    <t xml:space="preserve">Управление образования администрации Амурского муниципального района  Хабаровского края                                                                                                                                                                  </t>
  </si>
  <si>
    <t xml:space="preserve">Наименование муниципальной услуги (работы)    
</t>
  </si>
  <si>
    <t>Показатели качества оказываемых муниципальных услуг (работ)</t>
  </si>
  <si>
    <t xml:space="preserve">наименование показателя, установленного в муниципальном задании  </t>
  </si>
  <si>
    <t>единица измерения</t>
  </si>
  <si>
    <t xml:space="preserve">значение показателя в муниципальном задании </t>
  </si>
  <si>
    <t>фактическое значение показателя, на отчетную дату</t>
  </si>
  <si>
    <t>выполнение  (%)</t>
  </si>
  <si>
    <t xml:space="preserve">УСЛУГИ  - Для муниципальных бюджетных дошкольных образовательных учреждений и группах при школе (далее - МБДОУ) </t>
  </si>
  <si>
    <t>Реализация основных общеобразовательных программ дошкольного образования - от 1 года до 3 лет</t>
  </si>
  <si>
    <t xml:space="preserve"> Качество подготовки воспитанников образовательного учреждения к обучению в школе </t>
  </si>
  <si>
    <t>Реализация основных общеобразовательных программ дошкольного образования - от 1 года до 3 лет дети-инвалиды</t>
  </si>
  <si>
    <t>Реализация основных общеобразовательных программ дошкольного образования - дети с 3 до 8 лет</t>
  </si>
  <si>
    <t xml:space="preserve">Оптимальная укомплектованность  учреждения квалифицированными педагогическими кадрами </t>
  </si>
  <si>
    <t xml:space="preserve">Удовлетворенность родителей (законных представителей) качеством и доступностью услуги (% от числа опрошенных) </t>
  </si>
  <si>
    <t xml:space="preserve">Реализация основных общеобразовательных программ дошкольного образования - дети с 3 до 8 лет   дети-инвалиды </t>
  </si>
  <si>
    <t>Оптимальная укомплектованность учреждения педагогическими кадрами (%)</t>
  </si>
  <si>
    <t>Реализация основных общеобразовательных программ дошкольного образования - дети с 3 до 8 лет  Обучающиеся с ограниченными возможностями здоровья (ОВЗ)</t>
  </si>
  <si>
    <t xml:space="preserve">Посещаемость:в группах с 1,5 до 3 лет </t>
  </si>
  <si>
    <t xml:space="preserve"> Посещаемость:в группах с 3 до 8  лет </t>
  </si>
  <si>
    <t xml:space="preserve"> Показатель общей заболеваемости воспитанников образовательного учреждения  </t>
  </si>
  <si>
    <t>дни</t>
  </si>
  <si>
    <t xml:space="preserve"> Удовлетворенность родителей (законных представителей) качеством и доступностью услуги (% от числа опрошенных)</t>
  </si>
  <si>
    <t xml:space="preserve">УСЛУГИ - Для  муниципальных бюджетных общеобразовательных учреждений </t>
  </si>
  <si>
    <t xml:space="preserve"> Доля обучающихся успешно освоивших образовательные программы по итогам учебного года не менее 100 %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</si>
  <si>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-более 85 (%)</t>
  </si>
  <si>
    <t xml:space="preserve"> Охват учащихся в учреждении  питанием не менее 80%</t>
  </si>
  <si>
    <t>Реализация основных общеобразовательных программ начального общего образования - проходящие обучение по состоянию здоровья на дому</t>
  </si>
  <si>
    <t>Реализация основных общеобразовательных программ основного общего образования - очная</t>
  </si>
  <si>
    <t>Доля выпускников получивших документ государственного образца о соответствующем уровне образования  не менее 100%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</si>
  <si>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</si>
  <si>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>Реализация основных общеобразовательных программ основного общего образования - проходящие обучение по состоянию здоровья на дому</t>
  </si>
  <si>
    <t>Реализация основных общеобразовательных программ среднего общего образования - очная</t>
  </si>
  <si>
    <t>Реализация основных общеобразовательных программ среднего общего образования - проходящие обучение по состоянию здоровья на дому</t>
  </si>
  <si>
    <t xml:space="preserve">УСЛУГА - Для учебно-консультационного пункта структурного подразделения  СОШ № 2 г.Амурск </t>
  </si>
  <si>
    <t>Реализация основных общеобразовательных программ основного общего образования - заочная</t>
  </si>
  <si>
    <t xml:space="preserve"> Доля выпускников получивших документ государственного образца о соответствующем уровне образования не менее (%)</t>
  </si>
  <si>
    <t xml:space="preserve">УСЛУГА  - Для структурных подразделений: №1 - при МБОУ СОШ №2 г. Амурск; №2 - при ФКУ ИК-14 «Исправительной колонии № 14» </t>
  </si>
  <si>
    <t>Реализация основных общеобразовательных программ среднего общего образования - заочная</t>
  </si>
  <si>
    <t>УСЛУГА - Для  для муниципальных бюджетных образовательных учреждений дополнительного образования детей, Муниципального бюджетного общеобразовательного учреждения начальной общеобразовательной школы № 1 поселка Эльбан  Амурского муниципального района Хабаровского края структурного подразделения дополнительного образования  «Солнышко»</t>
  </si>
  <si>
    <t xml:space="preserve">Реализация дополнительных общеобразовательных общеразвивающих программ </t>
  </si>
  <si>
    <t>Сохранность контингента обучающихся,  %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</si>
  <si>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(%)</t>
  </si>
  <si>
    <t>Реализация дополнительных общеобразовательных общеразвивающих программ - дети-инвалиды, обучающиеся по состоянию здоровья по месту жительства</t>
  </si>
  <si>
    <t>Реализация дополнительных предпрофессиональных  программ в области физической культуры и спорта</t>
  </si>
  <si>
    <t>Доля обучающихся, принявших участие в спортивно – массовых мероприятиях )</t>
  </si>
  <si>
    <t>Оптимальная укомплектованность  учреждения педагогическими кадрами на 100 %</t>
  </si>
  <si>
    <t>УСЛУГА  - Для муниципального бюджетного учреждения хозяйственно-эксплуатационной службы системы образования Амурского муниципального района Хабаровского края</t>
  </si>
  <si>
    <t>Содержание (эксплуатация) имущества, находящегося в    государственной (муниципальной) собственности</t>
  </si>
  <si>
    <t xml:space="preserve"> Удовлетворенность руководителей образовательных учреждений качеством предоставляемой услуги в части выполнения заявок и устранения аварийных ситуаций – 100%</t>
  </si>
  <si>
    <t>Удовлетворенность руководителей образовательных учреждений качеством предоставляемой услуги в части оказания помощи при проведении капитальных и текущих ремонтов – 100 %</t>
  </si>
  <si>
    <t>Эксплуатируемая площадь, всего, в том числе зданий прилегающей территории (тысяча квадратных метров)</t>
  </si>
  <si>
    <t>тыс.кв.м.</t>
  </si>
  <si>
    <t>Количество заявок (штук)</t>
  </si>
  <si>
    <t>штук</t>
  </si>
  <si>
    <r>
      <t>Бесперебойное тепло -, водо-, энергообеспечение. Содержание объектов недвижимого имущества в надлежащем санитарном состоянии. Безаварийная работа инженерных систем и оборудования</t>
    </r>
    <r>
      <rPr>
        <sz val="10"/>
        <color indexed="8"/>
        <rFont val="Calibri"/>
        <family val="2"/>
      </rPr>
      <t xml:space="preserve"> (%)</t>
    </r>
  </si>
  <si>
    <t>И.о.начальника управления образования</t>
  </si>
  <si>
    <t xml:space="preserve">            </t>
  </si>
  <si>
    <t>Н.Е. Сиденкова</t>
  </si>
  <si>
    <t xml:space="preserve">МБОУ СОШ  № 3 </t>
  </si>
  <si>
    <t xml:space="preserve">МБОУ СОШ № 2 </t>
  </si>
  <si>
    <t xml:space="preserve">МБОУ ООШ с. Джуен </t>
  </si>
  <si>
    <t xml:space="preserve">МБОУ ООШ с. Омми </t>
  </si>
  <si>
    <t xml:space="preserve">МБОУ СОШ с. Болонь </t>
  </si>
  <si>
    <t xml:space="preserve">МБОУ СОШ пос. Санболи </t>
  </si>
  <si>
    <t xml:space="preserve">МБОУ СОШ пос. Известковый </t>
  </si>
  <si>
    <t xml:space="preserve">МБОУ НОШ № 1 пос. Эльбан </t>
  </si>
  <si>
    <t xml:space="preserve">МБОУ СОШ  № 9 </t>
  </si>
  <si>
    <t xml:space="preserve">МБОУ НОШ № 7 </t>
  </si>
  <si>
    <t xml:space="preserve">МБОУ СОШ  № 6 </t>
  </si>
  <si>
    <t xml:space="preserve">МБОУ СОШ  № 5 </t>
  </si>
  <si>
    <t xml:space="preserve">Выполнение качественных показателей муниципального задания </t>
  </si>
  <si>
    <t>ТЕМП</t>
  </si>
  <si>
    <t>ЦДЮТиЭ</t>
  </si>
  <si>
    <t>ДЭБЦ "Натуралист"</t>
  </si>
  <si>
    <t>Юность</t>
  </si>
  <si>
    <t>ДЮСШ</t>
  </si>
  <si>
    <t>Сохранность контингента обучающихся,  90%</t>
  </si>
  <si>
    <t>Доля детей ставших победителями и призерами всероссийских и международных мероприятий (35%)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</si>
  <si>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(85%)</t>
  </si>
  <si>
    <t>МБДОУ №31 Известковый</t>
  </si>
  <si>
    <t>% исполнения</t>
  </si>
  <si>
    <t>группа при СОШ с.Болонь</t>
  </si>
  <si>
    <t>группа при СОШ 9</t>
  </si>
  <si>
    <t>Учереждения дополнительного  образования</t>
  </si>
  <si>
    <t>МБУ ЦДЮТ и Э г.Амурска</t>
  </si>
  <si>
    <t>МБУ ТЕМП г.Амурска</t>
  </si>
  <si>
    <t>МБУ  Натуралист г.Амурска</t>
  </si>
  <si>
    <t>МБУ  ДЮСШ г.Амурска</t>
  </si>
  <si>
    <t>Структурное подразделение "Солнышко" при НОШ № 1 п. Эльбан</t>
  </si>
  <si>
    <t>Исполнение за 1 квартал 2019 года факт</t>
  </si>
  <si>
    <t>Наименование услуг</t>
  </si>
  <si>
    <t>1.2.</t>
  </si>
  <si>
    <t>1.1.</t>
  </si>
  <si>
    <t>Присмотр и уход (всего)</t>
  </si>
  <si>
    <t>Физические лица за исключением льготных категорий</t>
  </si>
  <si>
    <t>Физические лица льготных категорий, определяемых учредителем</t>
  </si>
  <si>
    <t>Мониторинг исполнения муниципального задания  образовательными учреждениями Амурского муниципального района за II квартал 2020 года</t>
  </si>
  <si>
    <t>Исполнение II квартала  2020 года факт</t>
  </si>
  <si>
    <t>Выполнение муниципального задания за II квартал 2020 г. Количество детей в дошкольных учереждениях в разбивке по услугам</t>
  </si>
  <si>
    <t xml:space="preserve">Исполнение количественных показателей муниципального задания за II квартал 2020  года </t>
  </si>
  <si>
    <t xml:space="preserve">Мониторинг исполнения муниципального задания дошкольными образовательными учреждениями Амурского муниципального района за II квартал 2020 года </t>
  </si>
  <si>
    <t xml:space="preserve">                                           по итогам  II квартала 2020 года</t>
  </si>
  <si>
    <t>ИТОГО ДОУ</t>
  </si>
  <si>
    <t>ИТОГО  группы при школе</t>
  </si>
  <si>
    <t xml:space="preserve"> ВСЕГОДОУ и группы при школе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</si>
</sst>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  <numFmt numFmtId="190" formatCode="0.000000"/>
    <numFmt numFmtId="191" formatCode="0.000%"/>
    <numFmt numFmtId="192" formatCode="[$-FC19]d\ mmmm\ yyyy\ &quot;г.&quot;"/>
    <numFmt numFmtId="193" formatCode="#,##0.00&quot;р.&quot;"/>
    <numFmt numFmtId="194" formatCode="#,##0.0000&quot;р.&quot;"/>
    <numFmt numFmtId="195" formatCode="#,##0.0000"/>
    <numFmt numFmtId="196" formatCode="#,##0.00000"/>
    <numFmt numFmtId="197" formatCode="0.00000%"/>
    <numFmt numFmtId="198" formatCode="000000"/>
    <numFmt numFmtId="199" formatCode="_-* #,##0.00000_р_._-;\-* #,##0.00000_р_._-;_-* &quot;-&quot;?????_р_._-;_-@_-"/>
    <numFmt numFmtId="200" formatCode="_-* #,##0.00\ _₽_-;\-* #,##0.00\ _₽_-;_-* &quot;-&quot;??\ _₽_-;_-@_-"/>
    <numFmt numFmtId="201" formatCode="_-* #,##0.0_р_._-;\-* #,##0.0_р_._-;_-* &quot;-&quot;??_р_._-;_-@_-"/>
    <numFmt numFmtId="202" formatCode="_-* #,##0_р_._-;\-* #,##0_р_._-;_-* &quot;-&quot;??_р_._-;_-@_-"/>
  </numFmts>
  <fonts count="1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1"/>
      <name val="Calibri"/>
      <family val="2"/>
    </font>
    <font>
      <sz val="8"/>
      <name val="Courier New"/>
      <family val="3"/>
    </font>
    <font>
      <sz val="16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22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8"/>
      <name val="Times New Roman"/>
      <family val="1"/>
    </font>
    <font>
      <sz val="16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4"/>
      <name val="Cambria"/>
      <family val="1"/>
    </font>
    <font>
      <b/>
      <sz val="14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u val="single"/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00B05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3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165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wrapText="1"/>
    </xf>
    <xf numFmtId="2" fontId="17" fillId="0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7" borderId="0" xfId="0" applyFill="1" applyAlignment="1">
      <alignment/>
    </xf>
    <xf numFmtId="183" fontId="6" fillId="0" borderId="11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top" wrapText="1"/>
    </xf>
    <xf numFmtId="183" fontId="10" fillId="0" borderId="10" xfId="0" applyNumberFormat="1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83" fontId="10" fillId="0" borderId="10" xfId="0" applyNumberFormat="1" applyFont="1" applyFill="1" applyBorder="1" applyAlignment="1">
      <alignment wrapText="1"/>
    </xf>
    <xf numFmtId="183" fontId="10" fillId="0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37" borderId="0" xfId="0" applyNumberFormat="1" applyFill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38" borderId="0" xfId="0" applyFill="1" applyAlignment="1">
      <alignment/>
    </xf>
    <xf numFmtId="0" fontId="0" fillId="6" borderId="0" xfId="0" applyFill="1" applyAlignment="1">
      <alignment/>
    </xf>
    <xf numFmtId="0" fontId="111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183" fontId="22" fillId="0" borderId="10" xfId="0" applyNumberFormat="1" applyFont="1" applyFill="1" applyBorder="1" applyAlignment="1">
      <alignment horizontal="center" vertical="top"/>
    </xf>
    <xf numFmtId="183" fontId="4" fillId="0" borderId="0" xfId="0" applyNumberFormat="1" applyFont="1" applyFill="1" applyBorder="1" applyAlignment="1">
      <alignment horizontal="center" vertical="top"/>
    </xf>
    <xf numFmtId="183" fontId="6" fillId="0" borderId="10" xfId="0" applyNumberFormat="1" applyFont="1" applyFill="1" applyBorder="1" applyAlignment="1">
      <alignment horizontal="center" vertical="top"/>
    </xf>
    <xf numFmtId="183" fontId="0" fillId="0" borderId="10" xfId="0" applyNumberFormat="1" applyFill="1" applyBorder="1" applyAlignment="1">
      <alignment/>
    </xf>
    <xf numFmtId="183" fontId="4" fillId="0" borderId="10" xfId="0" applyNumberFormat="1" applyFont="1" applyFill="1" applyBorder="1" applyAlignment="1">
      <alignment horizontal="center" vertical="top"/>
    </xf>
    <xf numFmtId="183" fontId="24" fillId="0" borderId="0" xfId="0" applyNumberFormat="1" applyFont="1" applyFill="1" applyBorder="1" applyAlignment="1">
      <alignment horizontal="center" vertical="top"/>
    </xf>
    <xf numFmtId="183" fontId="1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83" fontId="10" fillId="0" borderId="10" xfId="0" applyNumberFormat="1" applyFont="1" applyBorder="1" applyAlignment="1">
      <alignment/>
    </xf>
    <xf numFmtId="0" fontId="0" fillId="37" borderId="10" xfId="0" applyFill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83" fontId="6" fillId="0" borderId="10" xfId="0" applyNumberFormat="1" applyFont="1" applyBorder="1" applyAlignment="1">
      <alignment horizontal="center"/>
    </xf>
    <xf numFmtId="0" fontId="24" fillId="0" borderId="13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wrapText="1"/>
    </xf>
    <xf numFmtId="183" fontId="10" fillId="0" borderId="10" xfId="0" applyNumberFormat="1" applyFont="1" applyFill="1" applyBorder="1" applyAlignment="1">
      <alignment horizontal="center" vertical="top" wrapText="1"/>
    </xf>
    <xf numFmtId="183" fontId="0" fillId="0" borderId="10" xfId="0" applyNumberFormat="1" applyFont="1" applyFill="1" applyBorder="1" applyAlignment="1">
      <alignment horizontal="center" vertical="top"/>
    </xf>
    <xf numFmtId="0" fontId="7" fillId="37" borderId="10" xfId="0" applyFont="1" applyFill="1" applyBorder="1" applyAlignment="1">
      <alignment/>
    </xf>
    <xf numFmtId="183" fontId="10" fillId="37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83" fontId="9" fillId="0" borderId="15" xfId="0" applyNumberFormat="1" applyFont="1" applyFill="1" applyBorder="1" applyAlignment="1">
      <alignment horizontal="center" vertical="top" wrapText="1"/>
    </xf>
    <xf numFmtId="183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183" fontId="10" fillId="0" borderId="15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183" fontId="30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0" fontId="8" fillId="0" borderId="12" xfId="0" applyNumberFormat="1" applyFont="1" applyBorder="1" applyAlignment="1">
      <alignment/>
    </xf>
    <xf numFmtId="183" fontId="1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83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183" fontId="9" fillId="0" borderId="16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83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Alignment="1">
      <alignment/>
    </xf>
    <xf numFmtId="1" fontId="10" fillId="0" borderId="10" xfId="0" applyNumberFormat="1" applyFont="1" applyFill="1" applyBorder="1" applyAlignment="1">
      <alignment/>
    </xf>
    <xf numFmtId="1" fontId="30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center" vertical="top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/>
    </xf>
    <xf numFmtId="1" fontId="23" fillId="0" borderId="16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183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 vertical="top"/>
    </xf>
    <xf numFmtId="183" fontId="22" fillId="0" borderId="0" xfId="0" applyNumberFormat="1" applyFont="1" applyFill="1" applyBorder="1" applyAlignment="1">
      <alignment horizontal="center" vertical="top"/>
    </xf>
    <xf numFmtId="0" fontId="6" fillId="12" borderId="10" xfId="0" applyFont="1" applyFill="1" applyBorder="1" applyAlignment="1">
      <alignment horizontal="left" vertical="top" wrapText="1"/>
    </xf>
    <xf numFmtId="0" fontId="6" fillId="12" borderId="12" xfId="0" applyFont="1" applyFill="1" applyBorder="1" applyAlignment="1">
      <alignment horizontal="left" wrapText="1"/>
    </xf>
    <xf numFmtId="0" fontId="0" fillId="12" borderId="0" xfId="0" applyFill="1" applyAlignment="1">
      <alignment/>
    </xf>
    <xf numFmtId="0" fontId="6" fillId="12" borderId="10" xfId="0" applyFont="1" applyFill="1" applyBorder="1" applyAlignment="1">
      <alignment horizontal="left" vertical="top"/>
    </xf>
    <xf numFmtId="183" fontId="6" fillId="12" borderId="10" xfId="0" applyNumberFormat="1" applyFont="1" applyFill="1" applyBorder="1" applyAlignment="1">
      <alignment horizontal="center" vertical="top"/>
    </xf>
    <xf numFmtId="183" fontId="0" fillId="12" borderId="10" xfId="0" applyNumberFormat="1" applyFont="1" applyFill="1" applyBorder="1" applyAlignment="1">
      <alignment horizontal="center" vertical="top"/>
    </xf>
    <xf numFmtId="0" fontId="0" fillId="12" borderId="10" xfId="0" applyFont="1" applyFill="1" applyBorder="1" applyAlignment="1">
      <alignment/>
    </xf>
    <xf numFmtId="183" fontId="6" fillId="12" borderId="10" xfId="0" applyNumberFormat="1" applyFont="1" applyFill="1" applyBorder="1" applyAlignment="1">
      <alignment horizontal="center" vertical="top" wrapText="1"/>
    </xf>
    <xf numFmtId="1" fontId="6" fillId="12" borderId="10" xfId="0" applyNumberFormat="1" applyFont="1" applyFill="1" applyBorder="1" applyAlignment="1">
      <alignment horizontal="left" wrapText="1"/>
    </xf>
    <xf numFmtId="1" fontId="6" fillId="12" borderId="10" xfId="0" applyNumberFormat="1" applyFont="1" applyFill="1" applyBorder="1" applyAlignment="1">
      <alignment horizontal="left" vertical="top"/>
    </xf>
    <xf numFmtId="1" fontId="6" fillId="12" borderId="10" xfId="0" applyNumberFormat="1" applyFont="1" applyFill="1" applyBorder="1" applyAlignment="1">
      <alignment horizontal="center" vertical="top"/>
    </xf>
    <xf numFmtId="1" fontId="0" fillId="12" borderId="10" xfId="0" applyNumberFormat="1" applyFont="1" applyFill="1" applyBorder="1" applyAlignment="1">
      <alignment horizontal="center" vertical="top"/>
    </xf>
    <xf numFmtId="1" fontId="0" fillId="12" borderId="0" xfId="0" applyNumberFormat="1" applyFill="1" applyAlignment="1">
      <alignment/>
    </xf>
    <xf numFmtId="183" fontId="22" fillId="12" borderId="10" xfId="0" applyNumberFormat="1" applyFont="1" applyFill="1" applyBorder="1" applyAlignment="1">
      <alignment horizontal="center" vertical="top"/>
    </xf>
    <xf numFmtId="183" fontId="0" fillId="12" borderId="0" xfId="0" applyNumberFormat="1" applyFont="1" applyFill="1" applyBorder="1" applyAlignment="1">
      <alignment horizontal="center" vertical="top"/>
    </xf>
    <xf numFmtId="183" fontId="22" fillId="12" borderId="0" xfId="0" applyNumberFormat="1" applyFont="1" applyFill="1" applyBorder="1" applyAlignment="1">
      <alignment horizontal="center" vertical="top"/>
    </xf>
    <xf numFmtId="183" fontId="6" fillId="12" borderId="0" xfId="0" applyNumberFormat="1" applyFont="1" applyFill="1" applyBorder="1" applyAlignment="1">
      <alignment horizontal="center" vertical="top"/>
    </xf>
    <xf numFmtId="183" fontId="4" fillId="12" borderId="0" xfId="0" applyNumberFormat="1" applyFont="1" applyFill="1" applyBorder="1" applyAlignment="1">
      <alignment horizontal="center" vertical="top"/>
    </xf>
    <xf numFmtId="0" fontId="10" fillId="12" borderId="10" xfId="0" applyFont="1" applyFill="1" applyBorder="1" applyAlignment="1">
      <alignment horizontal="center" wrapText="1"/>
    </xf>
    <xf numFmtId="0" fontId="10" fillId="12" borderId="12" xfId="0" applyFont="1" applyFill="1" applyBorder="1" applyAlignment="1">
      <alignment horizontal="center" wrapText="1"/>
    </xf>
    <xf numFmtId="183" fontId="23" fillId="12" borderId="10" xfId="0" applyNumberFormat="1" applyFont="1" applyFill="1" applyBorder="1" applyAlignment="1">
      <alignment horizontal="center" vertical="top"/>
    </xf>
    <xf numFmtId="183" fontId="10" fillId="12" borderId="10" xfId="0" applyNumberFormat="1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23" fillId="12" borderId="10" xfId="0" applyFont="1" applyFill="1" applyBorder="1" applyAlignment="1">
      <alignment horizontal="center" vertical="top"/>
    </xf>
    <xf numFmtId="183" fontId="10" fillId="12" borderId="10" xfId="0" applyNumberFormat="1" applyFont="1" applyFill="1" applyBorder="1" applyAlignment="1">
      <alignment horizontal="center" wrapText="1"/>
    </xf>
    <xf numFmtId="1" fontId="10" fillId="12" borderId="10" xfId="0" applyNumberFormat="1" applyFont="1" applyFill="1" applyBorder="1" applyAlignment="1">
      <alignment horizontal="center"/>
    </xf>
    <xf numFmtId="1" fontId="23" fillId="12" borderId="10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112" fillId="0" borderId="10" xfId="42" applyFont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>
      <alignment vertical="top" wrapText="1"/>
    </xf>
    <xf numFmtId="0" fontId="113" fillId="37" borderId="10" xfId="0" applyFont="1" applyFill="1" applyBorder="1" applyAlignment="1">
      <alignment wrapText="1"/>
    </xf>
    <xf numFmtId="0" fontId="114" fillId="37" borderId="10" xfId="0" applyFont="1" applyFill="1" applyBorder="1" applyAlignment="1">
      <alignment vertical="top" wrapText="1"/>
    </xf>
    <xf numFmtId="0" fontId="114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wrapText="1"/>
    </xf>
    <xf numFmtId="49" fontId="0" fillId="39" borderId="10" xfId="0" applyNumberFormat="1" applyFill="1" applyBorder="1" applyAlignment="1">
      <alignment wrapText="1"/>
    </xf>
    <xf numFmtId="0" fontId="0" fillId="39" borderId="10" xfId="0" applyFill="1" applyBorder="1" applyAlignment="1">
      <alignment/>
    </xf>
    <xf numFmtId="4" fontId="0" fillId="39" borderId="10" xfId="0" applyNumberForma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left" wrapText="1"/>
    </xf>
    <xf numFmtId="179" fontId="24" fillId="0" borderId="10" xfId="65" applyFont="1" applyBorder="1" applyAlignment="1">
      <alignment horizontal="center" vertical="center"/>
    </xf>
    <xf numFmtId="0" fontId="0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0" borderId="10" xfId="0" applyFont="1" applyBorder="1" applyAlignment="1">
      <alignment/>
    </xf>
    <xf numFmtId="0" fontId="6" fillId="12" borderId="12" xfId="0" applyFont="1" applyFill="1" applyBorder="1" applyAlignment="1">
      <alignment horizontal="left" vertical="top" wrapText="1"/>
    </xf>
    <xf numFmtId="0" fontId="4" fillId="12" borderId="12" xfId="0" applyFont="1" applyFill="1" applyBorder="1" applyAlignment="1">
      <alignment horizontal="center" vertical="top" wrapText="1"/>
    </xf>
    <xf numFmtId="49" fontId="4" fillId="12" borderId="12" xfId="0" applyNumberFormat="1" applyFont="1" applyFill="1" applyBorder="1" applyAlignment="1">
      <alignment vertical="top" wrapText="1"/>
    </xf>
    <xf numFmtId="0" fontId="7" fillId="12" borderId="12" xfId="0" applyFont="1" applyFill="1" applyBorder="1" applyAlignment="1">
      <alignment vertical="top" wrapText="1"/>
    </xf>
    <xf numFmtId="0" fontId="4" fillId="12" borderId="18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13" fillId="37" borderId="12" xfId="0" applyFont="1" applyFill="1" applyBorder="1" applyAlignment="1">
      <alignment wrapText="1"/>
    </xf>
    <xf numFmtId="0" fontId="114" fillId="37" borderId="12" xfId="0" applyFont="1" applyFill="1" applyBorder="1" applyAlignment="1">
      <alignment vertical="top" wrapText="1"/>
    </xf>
    <xf numFmtId="0" fontId="0" fillId="37" borderId="12" xfId="0" applyFill="1" applyBorder="1" applyAlignment="1">
      <alignment/>
    </xf>
    <xf numFmtId="0" fontId="4" fillId="12" borderId="16" xfId="0" applyFont="1" applyFill="1" applyBorder="1" applyAlignment="1">
      <alignment horizontal="center" vertical="top" wrapText="1"/>
    </xf>
    <xf numFmtId="0" fontId="0" fillId="37" borderId="16" xfId="0" applyFill="1" applyBorder="1" applyAlignment="1">
      <alignment/>
    </xf>
    <xf numFmtId="0" fontId="0" fillId="0" borderId="16" xfId="0" applyBorder="1" applyAlignment="1">
      <alignment/>
    </xf>
    <xf numFmtId="0" fontId="0" fillId="39" borderId="16" xfId="0" applyFill="1" applyBorder="1" applyAlignment="1">
      <alignment/>
    </xf>
    <xf numFmtId="0" fontId="0" fillId="6" borderId="16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5" xfId="0" applyBorder="1" applyAlignment="1">
      <alignment/>
    </xf>
    <xf numFmtId="0" fontId="0" fillId="39" borderId="15" xfId="0" applyFill="1" applyBorder="1" applyAlignment="1">
      <alignment/>
    </xf>
    <xf numFmtId="0" fontId="0" fillId="6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183" fontId="22" fillId="37" borderId="0" xfId="0" applyNumberFormat="1" applyFont="1" applyFill="1" applyBorder="1" applyAlignment="1">
      <alignment horizontal="center" vertical="top"/>
    </xf>
    <xf numFmtId="183" fontId="6" fillId="37" borderId="10" xfId="0" applyNumberFormat="1" applyFont="1" applyFill="1" applyBorder="1" applyAlignment="1">
      <alignment horizontal="center" vertical="top"/>
    </xf>
    <xf numFmtId="0" fontId="6" fillId="12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/>
    </xf>
    <xf numFmtId="183" fontId="6" fillId="36" borderId="10" xfId="0" applyNumberFormat="1" applyFont="1" applyFill="1" applyBorder="1" applyAlignment="1">
      <alignment horizontal="center" vertical="top"/>
    </xf>
    <xf numFmtId="1" fontId="6" fillId="36" borderId="10" xfId="0" applyNumberFormat="1" applyFont="1" applyFill="1" applyBorder="1" applyAlignment="1">
      <alignment horizontal="center" vertical="top"/>
    </xf>
    <xf numFmtId="183" fontId="22" fillId="36" borderId="0" xfId="0" applyNumberFormat="1" applyFont="1" applyFill="1" applyBorder="1" applyAlignment="1">
      <alignment horizontal="center" vertical="top"/>
    </xf>
    <xf numFmtId="0" fontId="6" fillId="6" borderId="10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/>
    </xf>
    <xf numFmtId="183" fontId="115" fillId="0" borderId="0" xfId="0" applyNumberFormat="1" applyFont="1" applyFill="1" applyBorder="1" applyAlignment="1">
      <alignment horizontal="center" vertical="top"/>
    </xf>
    <xf numFmtId="0" fontId="116" fillId="0" borderId="10" xfId="0" applyFont="1" applyFill="1" applyBorder="1" applyAlignment="1">
      <alignment horizontal="left" wrapText="1"/>
    </xf>
    <xf numFmtId="0" fontId="116" fillId="0" borderId="12" xfId="0" applyFont="1" applyFill="1" applyBorder="1" applyAlignment="1">
      <alignment horizontal="center" wrapText="1"/>
    </xf>
    <xf numFmtId="183" fontId="117" fillId="0" borderId="10" xfId="0" applyNumberFormat="1" applyFont="1" applyFill="1" applyBorder="1" applyAlignment="1">
      <alignment horizontal="center" vertical="top"/>
    </xf>
    <xf numFmtId="183" fontId="116" fillId="0" borderId="10" xfId="0" applyNumberFormat="1" applyFont="1" applyFill="1" applyBorder="1" applyAlignment="1">
      <alignment horizontal="center"/>
    </xf>
    <xf numFmtId="0" fontId="118" fillId="0" borderId="10" xfId="0" applyFont="1" applyFill="1" applyBorder="1" applyAlignment="1">
      <alignment/>
    </xf>
    <xf numFmtId="0" fontId="117" fillId="0" borderId="10" xfId="0" applyFont="1" applyFill="1" applyBorder="1" applyAlignment="1">
      <alignment horizontal="center" vertical="top"/>
    </xf>
    <xf numFmtId="183" fontId="116" fillId="0" borderId="10" xfId="0" applyNumberFormat="1" applyFont="1" applyFill="1" applyBorder="1" applyAlignment="1">
      <alignment horizontal="center" wrapText="1"/>
    </xf>
    <xf numFmtId="183" fontId="119" fillId="37" borderId="0" xfId="0" applyNumberFormat="1" applyFont="1" applyFill="1" applyBorder="1" applyAlignment="1">
      <alignment horizontal="center" vertical="top"/>
    </xf>
    <xf numFmtId="183" fontId="0" fillId="36" borderId="0" xfId="0" applyNumberFormat="1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center" wrapText="1"/>
    </xf>
    <xf numFmtId="183" fontId="0" fillId="36" borderId="10" xfId="0" applyNumberFormat="1" applyFont="1" applyFill="1" applyBorder="1" applyAlignment="1">
      <alignment horizontal="center" vertical="top"/>
    </xf>
    <xf numFmtId="183" fontId="6" fillId="36" borderId="10" xfId="0" applyNumberFormat="1" applyFont="1" applyFill="1" applyBorder="1" applyAlignment="1">
      <alignment horizontal="center" vertical="top" wrapText="1"/>
    </xf>
    <xf numFmtId="1" fontId="6" fillId="36" borderId="10" xfId="0" applyNumberFormat="1" applyFont="1" applyFill="1" applyBorder="1" applyAlignment="1">
      <alignment horizontal="left" wrapText="1"/>
    </xf>
    <xf numFmtId="1" fontId="6" fillId="36" borderId="10" xfId="0" applyNumberFormat="1" applyFont="1" applyFill="1" applyBorder="1" applyAlignment="1">
      <alignment horizontal="left" vertical="top"/>
    </xf>
    <xf numFmtId="1" fontId="0" fillId="36" borderId="10" xfId="0" applyNumberFormat="1" applyFont="1" applyFill="1" applyBorder="1" applyAlignment="1">
      <alignment horizontal="center" vertical="top"/>
    </xf>
    <xf numFmtId="183" fontId="35" fillId="36" borderId="0" xfId="0" applyNumberFormat="1" applyFont="1" applyFill="1" applyBorder="1" applyAlignment="1">
      <alignment horizontal="center" vertical="top"/>
    </xf>
    <xf numFmtId="183" fontId="5" fillId="36" borderId="0" xfId="0" applyNumberFormat="1" applyFont="1" applyFill="1" applyBorder="1" applyAlignment="1">
      <alignment horizontal="center" vertical="top"/>
    </xf>
    <xf numFmtId="0" fontId="7" fillId="36" borderId="0" xfId="0" applyFont="1" applyFill="1" applyAlignment="1">
      <alignment/>
    </xf>
    <xf numFmtId="0" fontId="8" fillId="36" borderId="0" xfId="0" applyFont="1" applyFill="1" applyBorder="1" applyAlignment="1">
      <alignment horizontal="left" vertical="top" wrapText="1"/>
    </xf>
    <xf numFmtId="0" fontId="8" fillId="36" borderId="0" xfId="0" applyFont="1" applyFill="1" applyBorder="1" applyAlignment="1">
      <alignment horizontal="center" vertical="top"/>
    </xf>
    <xf numFmtId="183" fontId="8" fillId="36" borderId="19" xfId="0" applyNumberFormat="1" applyFont="1" applyFill="1" applyBorder="1" applyAlignment="1">
      <alignment horizontal="center" vertical="top"/>
    </xf>
    <xf numFmtId="183" fontId="36" fillId="36" borderId="0" xfId="0" applyNumberFormat="1" applyFont="1" applyFill="1" applyBorder="1" applyAlignment="1">
      <alignment horizontal="center" vertical="top"/>
    </xf>
    <xf numFmtId="0" fontId="0" fillId="36" borderId="10" xfId="0" applyFill="1" applyBorder="1" applyAlignment="1">
      <alignment/>
    </xf>
    <xf numFmtId="0" fontId="10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0" xfId="53">
      <alignment/>
      <protection/>
    </xf>
    <xf numFmtId="179" fontId="1" fillId="0" borderId="0" xfId="67" applyFont="1" applyAlignment="1">
      <alignment/>
    </xf>
    <xf numFmtId="0" fontId="29" fillId="0" borderId="11" xfId="53" applyFont="1" applyBorder="1" applyAlignment="1">
      <alignment wrapText="1"/>
      <protection/>
    </xf>
    <xf numFmtId="0" fontId="29" fillId="0" borderId="22" xfId="53" applyFont="1" applyBorder="1" applyAlignment="1">
      <alignment wrapText="1"/>
      <protection/>
    </xf>
    <xf numFmtId="0" fontId="0" fillId="0" borderId="10" xfId="53" applyBorder="1">
      <alignment/>
      <protection/>
    </xf>
    <xf numFmtId="196" fontId="1" fillId="0" borderId="10" xfId="67" applyNumberFormat="1" applyFont="1" applyBorder="1" applyAlignment="1">
      <alignment/>
    </xf>
    <xf numFmtId="0" fontId="29" fillId="0" borderId="12" xfId="53" applyFont="1" applyBorder="1" applyAlignment="1">
      <alignment wrapText="1"/>
      <protection/>
    </xf>
    <xf numFmtId="0" fontId="0" fillId="36" borderId="10" xfId="53" applyFill="1" applyBorder="1">
      <alignment/>
      <protection/>
    </xf>
    <xf numFmtId="196" fontId="1" fillId="36" borderId="10" xfId="67" applyNumberFormat="1" applyFont="1" applyFill="1" applyBorder="1" applyAlignment="1">
      <alignment/>
    </xf>
    <xf numFmtId="0" fontId="0" fillId="36" borderId="10" xfId="53" applyFont="1" applyFill="1" applyBorder="1">
      <alignment/>
      <protection/>
    </xf>
    <xf numFmtId="0" fontId="0" fillId="6" borderId="10" xfId="53" applyFill="1" applyBorder="1">
      <alignment/>
      <protection/>
    </xf>
    <xf numFmtId="179" fontId="24" fillId="6" borderId="10" xfId="67" applyFont="1" applyFill="1" applyBorder="1" applyAlignment="1">
      <alignment horizontal="center" wrapText="1"/>
    </xf>
    <xf numFmtId="179" fontId="24" fillId="6" borderId="10" xfId="67" applyFont="1" applyFill="1" applyBorder="1" applyAlignment="1">
      <alignment horizontal="center"/>
    </xf>
    <xf numFmtId="0" fontId="0" fillId="6" borderId="10" xfId="53" applyFont="1" applyFill="1" applyBorder="1">
      <alignment/>
      <protection/>
    </xf>
    <xf numFmtId="0" fontId="0" fillId="36" borderId="0" xfId="53" applyFill="1">
      <alignment/>
      <protection/>
    </xf>
    <xf numFmtId="179" fontId="1" fillId="36" borderId="0" xfId="67" applyFont="1" applyFill="1" applyAlignment="1">
      <alignment/>
    </xf>
    <xf numFmtId="0" fontId="0" fillId="36" borderId="0" xfId="53" applyFont="1" applyFill="1">
      <alignment/>
      <protection/>
    </xf>
    <xf numFmtId="179" fontId="1" fillId="37" borderId="0" xfId="67" applyFont="1" applyFill="1" applyAlignment="1">
      <alignment/>
    </xf>
    <xf numFmtId="0" fontId="0" fillId="7" borderId="0" xfId="53" applyFill="1">
      <alignment/>
      <protection/>
    </xf>
    <xf numFmtId="179" fontId="1" fillId="7" borderId="10" xfId="67" applyFont="1" applyFill="1" applyBorder="1" applyAlignment="1">
      <alignment/>
    </xf>
    <xf numFmtId="0" fontId="0" fillId="7" borderId="10" xfId="53" applyFont="1" applyFill="1" applyBorder="1">
      <alignment/>
      <protection/>
    </xf>
    <xf numFmtId="179" fontId="1" fillId="0" borderId="10" xfId="67" applyFont="1" applyBorder="1" applyAlignment="1">
      <alignment/>
    </xf>
    <xf numFmtId="0" fontId="0" fillId="0" borderId="10" xfId="53" applyFont="1" applyBorder="1">
      <alignment/>
      <protection/>
    </xf>
    <xf numFmtId="0" fontId="0" fillId="37" borderId="0" xfId="53" applyFont="1" applyFill="1">
      <alignment/>
      <protection/>
    </xf>
    <xf numFmtId="179" fontId="1" fillId="37" borderId="10" xfId="67" applyFont="1" applyFill="1" applyBorder="1" applyAlignment="1">
      <alignment/>
    </xf>
    <xf numFmtId="0" fontId="0" fillId="37" borderId="10" xfId="53" applyFont="1" applyFill="1" applyBorder="1">
      <alignment/>
      <protection/>
    </xf>
    <xf numFmtId="0" fontId="0" fillId="0" borderId="0" xfId="53" applyFont="1">
      <alignment/>
      <protection/>
    </xf>
    <xf numFmtId="179" fontId="25" fillId="0" borderId="0" xfId="67" applyFont="1" applyAlignment="1">
      <alignment/>
    </xf>
    <xf numFmtId="0" fontId="0" fillId="24" borderId="0" xfId="53" applyFont="1" applyFill="1">
      <alignment/>
      <protection/>
    </xf>
    <xf numFmtId="179" fontId="1" fillId="24" borderId="10" xfId="67" applyFont="1" applyFill="1" applyBorder="1" applyAlignment="1">
      <alignment/>
    </xf>
    <xf numFmtId="179" fontId="1" fillId="24" borderId="0" xfId="67" applyFont="1" applyFill="1" applyAlignment="1">
      <alignment/>
    </xf>
    <xf numFmtId="179" fontId="24" fillId="24" borderId="12" xfId="67" applyFont="1" applyFill="1" applyBorder="1" applyAlignment="1">
      <alignment horizontal="center" vertical="top"/>
    </xf>
    <xf numFmtId="0" fontId="17" fillId="12" borderId="0" xfId="53" applyFont="1" applyFill="1" applyAlignment="1">
      <alignment horizontal="center"/>
      <protection/>
    </xf>
    <xf numFmtId="179" fontId="24" fillId="12" borderId="10" xfId="67" applyFont="1" applyFill="1" applyBorder="1" applyAlignment="1">
      <alignment horizontal="center" vertical="center"/>
    </xf>
    <xf numFmtId="0" fontId="37" fillId="12" borderId="0" xfId="53" applyFont="1" applyFill="1" applyAlignment="1">
      <alignment horizontal="center"/>
      <protection/>
    </xf>
    <xf numFmtId="179" fontId="35" fillId="12" borderId="10" xfId="67" applyFont="1" applyFill="1" applyBorder="1" applyAlignment="1">
      <alignment horizontal="center" vertical="center"/>
    </xf>
    <xf numFmtId="0" fontId="9" fillId="12" borderId="10" xfId="53" applyFont="1" applyFill="1" applyBorder="1" applyAlignment="1">
      <alignment horizontal="center"/>
      <protection/>
    </xf>
    <xf numFmtId="0" fontId="9" fillId="12" borderId="10" xfId="53" applyFont="1" applyFill="1" applyBorder="1" applyAlignment="1">
      <alignment horizontal="left" wrapText="1"/>
      <protection/>
    </xf>
    <xf numFmtId="179" fontId="35" fillId="12" borderId="12" xfId="67" applyFont="1" applyFill="1" applyBorder="1" applyAlignment="1">
      <alignment vertical="top" wrapText="1"/>
    </xf>
    <xf numFmtId="49" fontId="9" fillId="12" borderId="12" xfId="53" applyNumberFormat="1" applyFont="1" applyFill="1" applyBorder="1" applyAlignment="1">
      <alignment vertical="top" wrapText="1"/>
      <protection/>
    </xf>
    <xf numFmtId="49" fontId="9" fillId="12" borderId="20" xfId="53" applyNumberFormat="1" applyFont="1" applyFill="1" applyBorder="1" applyAlignment="1">
      <alignment horizontal="left" vertical="top" wrapText="1"/>
      <protection/>
    </xf>
    <xf numFmtId="49" fontId="10" fillId="12" borderId="12" xfId="53" applyNumberFormat="1" applyFont="1" applyFill="1" applyBorder="1" applyAlignment="1">
      <alignment vertical="top" wrapText="1"/>
      <protection/>
    </xf>
    <xf numFmtId="49" fontId="10" fillId="12" borderId="20" xfId="53" applyNumberFormat="1" applyFont="1" applyFill="1" applyBorder="1" applyAlignment="1">
      <alignment horizontal="left" vertical="top" wrapText="1"/>
      <protection/>
    </xf>
    <xf numFmtId="0" fontId="17" fillId="37" borderId="0" xfId="53" applyFont="1" applyFill="1" applyAlignment="1">
      <alignment horizontal="center"/>
      <protection/>
    </xf>
    <xf numFmtId="179" fontId="24" fillId="37" borderId="0" xfId="67" applyFont="1" applyFill="1" applyBorder="1" applyAlignment="1">
      <alignment horizontal="center" vertical="center"/>
    </xf>
    <xf numFmtId="0" fontId="10" fillId="37" borderId="0" xfId="53" applyFont="1" applyFill="1" applyBorder="1" applyAlignment="1">
      <alignment horizontal="center"/>
      <protection/>
    </xf>
    <xf numFmtId="1" fontId="10" fillId="37" borderId="0" xfId="53" applyNumberFormat="1" applyFont="1" applyFill="1" applyBorder="1" applyAlignment="1">
      <alignment horizontal="left" wrapText="1"/>
      <protection/>
    </xf>
    <xf numFmtId="0" fontId="10" fillId="37" borderId="10" xfId="53" applyFont="1" applyFill="1" applyBorder="1" applyAlignment="1">
      <alignment horizontal="left" wrapText="1"/>
      <protection/>
    </xf>
    <xf numFmtId="0" fontId="10" fillId="12" borderId="10" xfId="53" applyFont="1" applyFill="1" applyBorder="1" applyAlignment="1">
      <alignment horizontal="center"/>
      <protection/>
    </xf>
    <xf numFmtId="0" fontId="10" fillId="12" borderId="10" xfId="53" applyFont="1" applyFill="1" applyBorder="1" applyAlignment="1">
      <alignment horizontal="left" wrapText="1"/>
      <protection/>
    </xf>
    <xf numFmtId="1" fontId="17" fillId="12" borderId="0" xfId="53" applyNumberFormat="1" applyFont="1" applyFill="1" applyAlignment="1">
      <alignment horizontal="center"/>
      <protection/>
    </xf>
    <xf numFmtId="183" fontId="17" fillId="12" borderId="0" xfId="53" applyNumberFormat="1" applyFont="1" applyFill="1" applyAlignment="1">
      <alignment horizontal="center"/>
      <protection/>
    </xf>
    <xf numFmtId="3" fontId="24" fillId="12" borderId="22" xfId="67" applyNumberFormat="1" applyFont="1" applyFill="1" applyBorder="1" applyAlignment="1">
      <alignment horizontal="center"/>
    </xf>
    <xf numFmtId="1" fontId="10" fillId="12" borderId="22" xfId="53" applyNumberFormat="1" applyFont="1" applyFill="1" applyBorder="1" applyAlignment="1">
      <alignment horizontal="center"/>
      <protection/>
    </xf>
    <xf numFmtId="1" fontId="10" fillId="12" borderId="0" xfId="53" applyNumberFormat="1" applyFont="1" applyFill="1" applyBorder="1" applyAlignment="1">
      <alignment horizontal="left" wrapText="1"/>
      <protection/>
    </xf>
    <xf numFmtId="179" fontId="24" fillId="12" borderId="10" xfId="67" applyFont="1" applyFill="1" applyBorder="1" applyAlignment="1">
      <alignment horizontal="center" vertical="center" wrapText="1"/>
    </xf>
    <xf numFmtId="0" fontId="24" fillId="12" borderId="10" xfId="53" applyFont="1" applyFill="1" applyBorder="1" applyAlignment="1">
      <alignment horizontal="left" wrapText="1"/>
      <protection/>
    </xf>
    <xf numFmtId="49" fontId="17" fillId="12" borderId="0" xfId="53" applyNumberFormat="1" applyFont="1" applyFill="1" applyAlignment="1">
      <alignment vertical="top" wrapText="1"/>
      <protection/>
    </xf>
    <xf numFmtId="179" fontId="24" fillId="12" borderId="10" xfId="67" applyFont="1" applyFill="1" applyBorder="1" applyAlignment="1">
      <alignment vertical="top" wrapText="1"/>
    </xf>
    <xf numFmtId="49" fontId="10" fillId="12" borderId="10" xfId="53" applyNumberFormat="1" applyFont="1" applyFill="1" applyBorder="1" applyAlignment="1">
      <alignment vertical="top" wrapText="1"/>
      <protection/>
    </xf>
    <xf numFmtId="0" fontId="10" fillId="12" borderId="0" xfId="53" applyFont="1" applyFill="1" applyBorder="1" applyAlignment="1">
      <alignment horizontal="center"/>
      <protection/>
    </xf>
    <xf numFmtId="0" fontId="10" fillId="12" borderId="0" xfId="53" applyFont="1" applyFill="1" applyBorder="1" applyAlignment="1">
      <alignment horizontal="left" wrapText="1"/>
      <protection/>
    </xf>
    <xf numFmtId="0" fontId="17" fillId="0" borderId="0" xfId="53" applyFont="1" applyAlignment="1">
      <alignment horizontal="center"/>
      <protection/>
    </xf>
    <xf numFmtId="179" fontId="24" fillId="0" borderId="10" xfId="67" applyFont="1" applyBorder="1" applyAlignment="1">
      <alignment horizontal="center" vertical="center"/>
    </xf>
    <xf numFmtId="179" fontId="24" fillId="0" borderId="10" xfId="67" applyFont="1" applyFill="1" applyBorder="1" applyAlignment="1">
      <alignment horizontal="center" vertical="center"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 horizontal="left" wrapText="1"/>
      <protection/>
    </xf>
    <xf numFmtId="1" fontId="17" fillId="0" borderId="0" xfId="53" applyNumberFormat="1" applyFont="1" applyAlignment="1">
      <alignment horizontal="center"/>
      <protection/>
    </xf>
    <xf numFmtId="183" fontId="17" fillId="0" borderId="0" xfId="53" applyNumberFormat="1" applyFont="1" applyAlignment="1">
      <alignment horizontal="center"/>
      <protection/>
    </xf>
    <xf numFmtId="3" fontId="24" fillId="0" borderId="22" xfId="67" applyNumberFormat="1" applyFont="1" applyFill="1" applyBorder="1" applyAlignment="1">
      <alignment horizontal="center"/>
    </xf>
    <xf numFmtId="1" fontId="10" fillId="0" borderId="22" xfId="53" applyNumberFormat="1" applyFont="1" applyFill="1" applyBorder="1" applyAlignment="1">
      <alignment horizontal="center"/>
      <protection/>
    </xf>
    <xf numFmtId="1" fontId="10" fillId="0" borderId="0" xfId="53" applyNumberFormat="1" applyFont="1" applyFill="1" applyBorder="1" applyAlignment="1">
      <alignment horizontal="left" wrapText="1"/>
      <protection/>
    </xf>
    <xf numFmtId="0" fontId="17" fillId="0" borderId="0" xfId="53" applyFont="1" applyFill="1" applyAlignment="1">
      <alignment horizontal="center"/>
      <protection/>
    </xf>
    <xf numFmtId="183" fontId="17" fillId="0" borderId="0" xfId="53" applyNumberFormat="1" applyFont="1" applyFill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179" fontId="24" fillId="0" borderId="10" xfId="67" applyFont="1" applyBorder="1" applyAlignment="1">
      <alignment horizontal="center" vertical="center" wrapText="1"/>
    </xf>
    <xf numFmtId="0" fontId="24" fillId="0" borderId="10" xfId="53" applyFont="1" applyBorder="1" applyAlignment="1">
      <alignment horizontal="left" wrapText="1"/>
      <protection/>
    </xf>
    <xf numFmtId="49" fontId="17" fillId="0" borderId="0" xfId="53" applyNumberFormat="1" applyFont="1" applyAlignment="1">
      <alignment vertical="top" wrapText="1"/>
      <protection/>
    </xf>
    <xf numFmtId="49" fontId="10" fillId="0" borderId="10" xfId="53" applyNumberFormat="1" applyFont="1" applyFill="1" applyBorder="1" applyAlignment="1">
      <alignment vertical="top" wrapText="1"/>
      <protection/>
    </xf>
    <xf numFmtId="49" fontId="10" fillId="0" borderId="20" xfId="53" applyNumberFormat="1" applyFont="1" applyFill="1" applyBorder="1" applyAlignment="1">
      <alignment horizontal="left" vertical="top" wrapText="1"/>
      <protection/>
    </xf>
    <xf numFmtId="0" fontId="17" fillId="36" borderId="0" xfId="53" applyFont="1" applyFill="1" applyAlignment="1">
      <alignment horizontal="center"/>
      <protection/>
    </xf>
    <xf numFmtId="179" fontId="24" fillId="0" borderId="19" xfId="67" applyFont="1" applyBorder="1" applyAlignment="1">
      <alignment horizontal="center" vertical="center"/>
    </xf>
    <xf numFmtId="0" fontId="10" fillId="0" borderId="19" xfId="53" applyFont="1" applyBorder="1" applyAlignment="1">
      <alignment horizontal="center"/>
      <protection/>
    </xf>
    <xf numFmtId="0" fontId="10" fillId="0" borderId="19" xfId="53" applyFont="1" applyBorder="1" applyAlignment="1">
      <alignment horizontal="left" wrapText="1"/>
      <protection/>
    </xf>
    <xf numFmtId="0" fontId="24" fillId="12" borderId="10" xfId="67" applyNumberFormat="1" applyFont="1" applyFill="1" applyBorder="1" applyAlignment="1">
      <alignment horizontal="center" vertical="center"/>
    </xf>
    <xf numFmtId="179" fontId="24" fillId="12" borderId="19" xfId="67" applyFont="1" applyFill="1" applyBorder="1" applyAlignment="1">
      <alignment horizontal="center" vertical="center"/>
    </xf>
    <xf numFmtId="0" fontId="10" fillId="12" borderId="19" xfId="53" applyFont="1" applyFill="1" applyBorder="1" applyAlignment="1">
      <alignment horizontal="center"/>
      <protection/>
    </xf>
    <xf numFmtId="0" fontId="10" fillId="12" borderId="19" xfId="53" applyFont="1" applyFill="1" applyBorder="1" applyAlignment="1">
      <alignment horizontal="left" wrapText="1"/>
      <protection/>
    </xf>
    <xf numFmtId="1" fontId="10" fillId="12" borderId="10" xfId="53" applyNumberFormat="1" applyFont="1" applyFill="1" applyBorder="1" applyAlignment="1">
      <alignment horizontal="left" wrapText="1"/>
      <protection/>
    </xf>
    <xf numFmtId="179" fontId="24" fillId="0" borderId="17" xfId="67" applyFont="1" applyBorder="1" applyAlignment="1">
      <alignment horizontal="center" vertical="center"/>
    </xf>
    <xf numFmtId="0" fontId="10" fillId="0" borderId="17" xfId="53" applyFont="1" applyBorder="1" applyAlignment="1">
      <alignment horizontal="center"/>
      <protection/>
    </xf>
    <xf numFmtId="0" fontId="10" fillId="0" borderId="17" xfId="53" applyFont="1" applyBorder="1" applyAlignment="1">
      <alignment horizontal="left" wrapText="1"/>
      <protection/>
    </xf>
    <xf numFmtId="0" fontId="17" fillId="6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39" borderId="0" xfId="53" applyFill="1">
      <alignment/>
      <protection/>
    </xf>
    <xf numFmtId="0" fontId="0" fillId="12" borderId="0" xfId="53" applyFill="1">
      <alignment/>
      <protection/>
    </xf>
    <xf numFmtId="179" fontId="1" fillId="12" borderId="0" xfId="67" applyFont="1" applyFill="1" applyAlignment="1">
      <alignment/>
    </xf>
    <xf numFmtId="0" fontId="0" fillId="0" borderId="17" xfId="53" applyBorder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left" vertical="top" wrapText="1"/>
      <protection/>
    </xf>
    <xf numFmtId="0" fontId="113" fillId="37" borderId="10" xfId="53" applyFont="1" applyFill="1" applyBorder="1" applyAlignment="1">
      <alignment wrapText="1"/>
      <protection/>
    </xf>
    <xf numFmtId="0" fontId="114" fillId="37" borderId="10" xfId="53" applyFont="1" applyFill="1" applyBorder="1" applyAlignment="1">
      <alignment vertical="top" wrapText="1"/>
      <protection/>
    </xf>
    <xf numFmtId="0" fontId="0" fillId="37" borderId="10" xfId="53" applyFill="1" applyBorder="1">
      <alignment/>
      <protection/>
    </xf>
    <xf numFmtId="0" fontId="0" fillId="37" borderId="0" xfId="53" applyFill="1">
      <alignment/>
      <protection/>
    </xf>
    <xf numFmtId="0" fontId="114" fillId="0" borderId="10" xfId="53" applyFont="1" applyBorder="1" applyAlignment="1">
      <alignment vertical="top" wrapText="1"/>
      <protection/>
    </xf>
    <xf numFmtId="0" fontId="0" fillId="0" borderId="10" xfId="53" applyBorder="1" applyAlignment="1">
      <alignment wrapText="1"/>
      <protection/>
    </xf>
    <xf numFmtId="49" fontId="0" fillId="0" borderId="10" xfId="53" applyNumberFormat="1" applyBorder="1" applyAlignment="1">
      <alignment wrapText="1"/>
      <protection/>
    </xf>
    <xf numFmtId="49" fontId="0" fillId="39" borderId="10" xfId="53" applyNumberFormat="1" applyFill="1" applyBorder="1" applyAlignment="1">
      <alignment wrapText="1"/>
      <protection/>
    </xf>
    <xf numFmtId="0" fontId="0" fillId="39" borderId="10" xfId="53" applyFill="1" applyBorder="1">
      <alignment/>
      <protection/>
    </xf>
    <xf numFmtId="4" fontId="0" fillId="39" borderId="10" xfId="53" applyNumberFormat="1" applyFill="1" applyBorder="1">
      <alignment/>
      <protection/>
    </xf>
    <xf numFmtId="0" fontId="0" fillId="0" borderId="10" xfId="53" applyFill="1" applyBorder="1">
      <alignment/>
      <protection/>
    </xf>
    <xf numFmtId="49" fontId="0" fillId="0" borderId="12" xfId="53" applyNumberFormat="1" applyBorder="1" applyAlignment="1">
      <alignment wrapText="1"/>
      <protection/>
    </xf>
    <xf numFmtId="0" fontId="0" fillId="0" borderId="12" xfId="53" applyBorder="1">
      <alignment/>
      <protection/>
    </xf>
    <xf numFmtId="0" fontId="0" fillId="0" borderId="12" xfId="53" applyFill="1" applyBorder="1">
      <alignment/>
      <protection/>
    </xf>
    <xf numFmtId="1" fontId="10" fillId="0" borderId="10" xfId="53" applyNumberFormat="1" applyFont="1" applyFill="1" applyBorder="1" applyAlignment="1">
      <alignment horizontal="left" wrapText="1"/>
      <protection/>
    </xf>
    <xf numFmtId="179" fontId="4" fillId="0" borderId="10" xfId="65" applyFont="1" applyFill="1" applyBorder="1" applyAlignment="1">
      <alignment wrapText="1"/>
    </xf>
    <xf numFmtId="179" fontId="4" fillId="0" borderId="10" xfId="65" applyFont="1" applyFill="1" applyBorder="1" applyAlignment="1">
      <alignment horizontal="center" wrapText="1"/>
    </xf>
    <xf numFmtId="179" fontId="10" fillId="0" borderId="10" xfId="65" applyFont="1" applyFill="1" applyBorder="1" applyAlignment="1">
      <alignment/>
    </xf>
    <xf numFmtId="179" fontId="9" fillId="0" borderId="10" xfId="65" applyFont="1" applyFill="1" applyBorder="1" applyAlignment="1">
      <alignment/>
    </xf>
    <xf numFmtId="179" fontId="10" fillId="0" borderId="10" xfId="65" applyFont="1" applyFill="1" applyBorder="1" applyAlignment="1">
      <alignment wrapText="1"/>
    </xf>
    <xf numFmtId="179" fontId="10" fillId="0" borderId="0" xfId="65" applyFont="1" applyFill="1" applyBorder="1" applyAlignment="1">
      <alignment wrapText="1"/>
    </xf>
    <xf numFmtId="179" fontId="10" fillId="0" borderId="0" xfId="65" applyFont="1" applyFill="1" applyAlignment="1">
      <alignment/>
    </xf>
    <xf numFmtId="179" fontId="10" fillId="0" borderId="10" xfId="65" applyFont="1" applyFill="1" applyBorder="1" applyAlignment="1">
      <alignment horizontal="center" wrapText="1"/>
    </xf>
    <xf numFmtId="179" fontId="0" fillId="0" borderId="0" xfId="65" applyFont="1" applyFill="1" applyAlignment="1">
      <alignment/>
    </xf>
    <xf numFmtId="179" fontId="17" fillId="0" borderId="0" xfId="65" applyFont="1" applyFill="1" applyAlignment="1">
      <alignment/>
    </xf>
    <xf numFmtId="179" fontId="0" fillId="0" borderId="10" xfId="65" applyFont="1" applyFill="1" applyBorder="1" applyAlignment="1">
      <alignment/>
    </xf>
    <xf numFmtId="179" fontId="4" fillId="0" borderId="10" xfId="65" applyFont="1" applyFill="1" applyBorder="1" applyAlignment="1">
      <alignment/>
    </xf>
    <xf numFmtId="179" fontId="6" fillId="0" borderId="10" xfId="65" applyFont="1" applyFill="1" applyBorder="1" applyAlignment="1">
      <alignment wrapText="1"/>
    </xf>
    <xf numFmtId="179" fontId="0" fillId="0" borderId="10" xfId="65" applyFont="1" applyFill="1" applyBorder="1" applyAlignment="1">
      <alignment horizontal="center" wrapText="1"/>
    </xf>
    <xf numFmtId="179" fontId="0" fillId="0" borderId="10" xfId="65" applyFont="1" applyFill="1" applyBorder="1" applyAlignment="1">
      <alignment horizontal="center" wrapText="1"/>
    </xf>
    <xf numFmtId="179" fontId="0" fillId="0" borderId="10" xfId="65" applyFont="1" applyFill="1" applyBorder="1" applyAlignment="1">
      <alignment wrapText="1"/>
    </xf>
    <xf numFmtId="179" fontId="0" fillId="36" borderId="10" xfId="65" applyFont="1" applyFill="1" applyBorder="1" applyAlignment="1">
      <alignment wrapText="1"/>
    </xf>
    <xf numFmtId="179" fontId="4" fillId="36" borderId="10" xfId="65" applyFont="1" applyFill="1" applyBorder="1" applyAlignment="1">
      <alignment horizontal="center" wrapText="1"/>
    </xf>
    <xf numFmtId="179" fontId="7" fillId="36" borderId="10" xfId="65" applyFont="1" applyFill="1" applyBorder="1" applyAlignment="1">
      <alignment wrapText="1"/>
    </xf>
    <xf numFmtId="179" fontId="10" fillId="36" borderId="10" xfId="65" applyFont="1" applyFill="1" applyBorder="1" applyAlignment="1">
      <alignment/>
    </xf>
    <xf numFmtId="179" fontId="10" fillId="36" borderId="0" xfId="65" applyFont="1" applyFill="1" applyBorder="1" applyAlignment="1">
      <alignment wrapText="1"/>
    </xf>
    <xf numFmtId="179" fontId="10" fillId="0" borderId="20" xfId="65" applyFont="1" applyFill="1" applyBorder="1" applyAlignment="1">
      <alignment wrapText="1"/>
    </xf>
    <xf numFmtId="179" fontId="10" fillId="0" borderId="23" xfId="65" applyFont="1" applyFill="1" applyBorder="1" applyAlignment="1">
      <alignment wrapText="1"/>
    </xf>
    <xf numFmtId="179" fontId="10" fillId="0" borderId="21" xfId="65" applyFont="1" applyFill="1" applyBorder="1" applyAlignment="1">
      <alignment wrapText="1"/>
    </xf>
    <xf numFmtId="179" fontId="9" fillId="36" borderId="10" xfId="65" applyFont="1" applyFill="1" applyBorder="1" applyAlignment="1">
      <alignment/>
    </xf>
    <xf numFmtId="179" fontId="11" fillId="0" borderId="10" xfId="65" applyFont="1" applyFill="1" applyBorder="1" applyAlignment="1">
      <alignment/>
    </xf>
    <xf numFmtId="179" fontId="25" fillId="0" borderId="10" xfId="65" applyFont="1" applyFill="1" applyBorder="1" applyAlignment="1">
      <alignment/>
    </xf>
    <xf numFmtId="179" fontId="10" fillId="36" borderId="0" xfId="65" applyFont="1" applyFill="1" applyAlignment="1">
      <alignment/>
    </xf>
    <xf numFmtId="179" fontId="6" fillId="0" borderId="10" xfId="65" applyFont="1" applyFill="1" applyBorder="1" applyAlignment="1">
      <alignment/>
    </xf>
    <xf numFmtId="179" fontId="10" fillId="0" borderId="10" xfId="65" applyFont="1" applyFill="1" applyBorder="1" applyAlignment="1">
      <alignment vertical="center"/>
    </xf>
    <xf numFmtId="179" fontId="18" fillId="0" borderId="10" xfId="65" applyFont="1" applyFill="1" applyBorder="1" applyAlignment="1">
      <alignment/>
    </xf>
    <xf numFmtId="179" fontId="4" fillId="36" borderId="10" xfId="65" applyFont="1" applyFill="1" applyBorder="1" applyAlignment="1">
      <alignment/>
    </xf>
    <xf numFmtId="179" fontId="31" fillId="0" borderId="10" xfId="65" applyFont="1" applyFill="1" applyBorder="1" applyAlignment="1">
      <alignment/>
    </xf>
    <xf numFmtId="179" fontId="116" fillId="0" borderId="10" xfId="65" applyFont="1" applyFill="1" applyBorder="1" applyAlignment="1">
      <alignment horizontal="center" wrapText="1"/>
    </xf>
    <xf numFmtId="179" fontId="116" fillId="0" borderId="10" xfId="65" applyFont="1" applyFill="1" applyBorder="1" applyAlignment="1">
      <alignment wrapText="1"/>
    </xf>
    <xf numFmtId="179" fontId="5" fillId="0" borderId="10" xfId="65" applyFont="1" applyFill="1" applyBorder="1" applyAlignment="1">
      <alignment horizontal="center" wrapText="1"/>
    </xf>
    <xf numFmtId="179" fontId="111" fillId="0" borderId="10" xfId="65" applyFont="1" applyFill="1" applyBorder="1" applyAlignment="1">
      <alignment/>
    </xf>
    <xf numFmtId="179" fontId="116" fillId="0" borderId="10" xfId="65" applyFont="1" applyFill="1" applyBorder="1" applyAlignment="1">
      <alignment/>
    </xf>
    <xf numFmtId="179" fontId="120" fillId="0" borderId="10" xfId="65" applyFont="1" applyFill="1" applyBorder="1" applyAlignment="1">
      <alignment/>
    </xf>
    <xf numFmtId="179" fontId="0" fillId="0" borderId="0" xfId="65" applyFont="1" applyFill="1" applyAlignment="1">
      <alignment/>
    </xf>
    <xf numFmtId="179" fontId="0" fillId="36" borderId="0" xfId="65" applyFont="1" applyFill="1" applyAlignment="1">
      <alignment/>
    </xf>
    <xf numFmtId="179" fontId="11" fillId="0" borderId="0" xfId="65" applyFont="1" applyFill="1" applyAlignment="1">
      <alignment/>
    </xf>
    <xf numFmtId="179" fontId="17" fillId="36" borderId="0" xfId="65" applyFont="1" applyFill="1" applyAlignment="1">
      <alignment/>
    </xf>
    <xf numFmtId="179" fontId="17" fillId="0" borderId="10" xfId="65" applyFont="1" applyFill="1" applyBorder="1" applyAlignment="1">
      <alignment/>
    </xf>
    <xf numFmtId="198" fontId="25" fillId="0" borderId="10" xfId="65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179" fontId="10" fillId="37" borderId="0" xfId="65" applyFont="1" applyFill="1" applyBorder="1" applyAlignment="1">
      <alignment wrapText="1"/>
    </xf>
    <xf numFmtId="183" fontId="11" fillId="37" borderId="0" xfId="0" applyNumberFormat="1" applyFont="1" applyFill="1" applyBorder="1" applyAlignment="1">
      <alignment/>
    </xf>
    <xf numFmtId="183" fontId="11" fillId="37" borderId="10" xfId="0" applyNumberFormat="1" applyFont="1" applyFill="1" applyBorder="1" applyAlignment="1">
      <alignment/>
    </xf>
    <xf numFmtId="183" fontId="0" fillId="37" borderId="10" xfId="0" applyNumberFormat="1" applyFill="1" applyBorder="1" applyAlignment="1">
      <alignment/>
    </xf>
    <xf numFmtId="49" fontId="10" fillId="36" borderId="20" xfId="53" applyNumberFormat="1" applyFont="1" applyFill="1" applyBorder="1" applyAlignment="1">
      <alignment horizontal="left" vertical="top" wrapText="1"/>
      <protection/>
    </xf>
    <xf numFmtId="49" fontId="10" fillId="36" borderId="10" xfId="53" applyNumberFormat="1" applyFont="1" applyFill="1" applyBorder="1" applyAlignment="1">
      <alignment vertical="top" wrapText="1"/>
      <protection/>
    </xf>
    <xf numFmtId="0" fontId="10" fillId="36" borderId="10" xfId="0" applyFont="1" applyFill="1" applyBorder="1" applyAlignment="1">
      <alignment horizontal="center" wrapText="1"/>
    </xf>
    <xf numFmtId="49" fontId="10" fillId="36" borderId="10" xfId="0" applyNumberFormat="1" applyFont="1" applyFill="1" applyBorder="1" applyAlignment="1">
      <alignment wrapText="1"/>
    </xf>
    <xf numFmtId="179" fontId="24" fillId="36" borderId="10" xfId="67" applyFont="1" applyFill="1" applyBorder="1" applyAlignment="1">
      <alignment vertical="top" wrapText="1"/>
    </xf>
    <xf numFmtId="0" fontId="24" fillId="36" borderId="10" xfId="53" applyFont="1" applyFill="1" applyBorder="1" applyAlignment="1">
      <alignment horizontal="left" wrapText="1"/>
      <protection/>
    </xf>
    <xf numFmtId="0" fontId="10" fillId="36" borderId="10" xfId="53" applyFont="1" applyFill="1" applyBorder="1" applyAlignment="1">
      <alignment horizontal="center"/>
      <protection/>
    </xf>
    <xf numFmtId="179" fontId="24" fillId="36" borderId="10" xfId="67" applyFont="1" applyFill="1" applyBorder="1" applyAlignment="1">
      <alignment horizontal="center" vertical="center"/>
    </xf>
    <xf numFmtId="0" fontId="10" fillId="36" borderId="10" xfId="53" applyFont="1" applyFill="1" applyBorder="1" applyAlignment="1">
      <alignment horizontal="left" wrapText="1"/>
      <protection/>
    </xf>
    <xf numFmtId="1" fontId="10" fillId="36" borderId="0" xfId="53" applyNumberFormat="1" applyFont="1" applyFill="1" applyBorder="1" applyAlignment="1">
      <alignment horizontal="left" wrapText="1"/>
      <protection/>
    </xf>
    <xf numFmtId="1" fontId="10" fillId="36" borderId="22" xfId="53" applyNumberFormat="1" applyFont="1" applyFill="1" applyBorder="1" applyAlignment="1">
      <alignment horizontal="center"/>
      <protection/>
    </xf>
    <xf numFmtId="0" fontId="17" fillId="40" borderId="0" xfId="53" applyFont="1" applyFill="1" applyAlignment="1">
      <alignment horizontal="center"/>
      <protection/>
    </xf>
    <xf numFmtId="0" fontId="10" fillId="40" borderId="19" xfId="53" applyFont="1" applyFill="1" applyBorder="1" applyAlignment="1">
      <alignment horizontal="left" wrapText="1"/>
      <protection/>
    </xf>
    <xf numFmtId="0" fontId="10" fillId="40" borderId="19" xfId="53" applyFont="1" applyFill="1" applyBorder="1" applyAlignment="1">
      <alignment horizontal="center"/>
      <protection/>
    </xf>
    <xf numFmtId="179" fontId="24" fillId="40" borderId="19" xfId="67" applyFont="1" applyFill="1" applyBorder="1" applyAlignment="1">
      <alignment horizontal="center" vertical="center"/>
    </xf>
    <xf numFmtId="49" fontId="10" fillId="40" borderId="20" xfId="53" applyNumberFormat="1" applyFont="1" applyFill="1" applyBorder="1" applyAlignment="1">
      <alignment horizontal="left" vertical="top" wrapText="1"/>
      <protection/>
    </xf>
    <xf numFmtId="49" fontId="10" fillId="40" borderId="10" xfId="53" applyNumberFormat="1" applyFont="1" applyFill="1" applyBorder="1" applyAlignment="1">
      <alignment vertical="top" wrapText="1"/>
      <protection/>
    </xf>
    <xf numFmtId="0" fontId="10" fillId="40" borderId="10" xfId="0" applyFont="1" applyFill="1" applyBorder="1" applyAlignment="1">
      <alignment horizontal="center" wrapText="1"/>
    </xf>
    <xf numFmtId="49" fontId="10" fillId="40" borderId="10" xfId="0" applyNumberFormat="1" applyFont="1" applyFill="1" applyBorder="1" applyAlignment="1">
      <alignment wrapText="1"/>
    </xf>
    <xf numFmtId="179" fontId="24" fillId="40" borderId="10" xfId="67" applyFont="1" applyFill="1" applyBorder="1" applyAlignment="1">
      <alignment vertical="top" wrapText="1"/>
    </xf>
    <xf numFmtId="49" fontId="17" fillId="40" borderId="0" xfId="53" applyNumberFormat="1" applyFont="1" applyFill="1" applyAlignment="1">
      <alignment vertical="top" wrapText="1"/>
      <protection/>
    </xf>
    <xf numFmtId="0" fontId="24" fillId="40" borderId="10" xfId="53" applyFont="1" applyFill="1" applyBorder="1" applyAlignment="1">
      <alignment horizontal="left" wrapText="1"/>
      <protection/>
    </xf>
    <xf numFmtId="0" fontId="10" fillId="40" borderId="10" xfId="53" applyFont="1" applyFill="1" applyBorder="1" applyAlignment="1">
      <alignment horizontal="center"/>
      <protection/>
    </xf>
    <xf numFmtId="179" fontId="24" fillId="40" borderId="10" xfId="67" applyFont="1" applyFill="1" applyBorder="1" applyAlignment="1">
      <alignment horizontal="center" vertical="center"/>
    </xf>
    <xf numFmtId="183" fontId="17" fillId="40" borderId="0" xfId="53" applyNumberFormat="1" applyFont="1" applyFill="1" applyAlignment="1">
      <alignment horizontal="center"/>
      <protection/>
    </xf>
    <xf numFmtId="0" fontId="10" fillId="40" borderId="10" xfId="53" applyFont="1" applyFill="1" applyBorder="1" applyAlignment="1">
      <alignment horizontal="left" wrapText="1"/>
      <protection/>
    </xf>
    <xf numFmtId="179" fontId="24" fillId="40" borderId="10" xfId="67" applyFont="1" applyFill="1" applyBorder="1" applyAlignment="1">
      <alignment horizontal="center" vertical="center" wrapText="1"/>
    </xf>
    <xf numFmtId="1" fontId="10" fillId="40" borderId="0" xfId="53" applyNumberFormat="1" applyFont="1" applyFill="1" applyBorder="1" applyAlignment="1">
      <alignment horizontal="left" wrapText="1"/>
      <protection/>
    </xf>
    <xf numFmtId="1" fontId="10" fillId="40" borderId="22" xfId="53" applyNumberFormat="1" applyFont="1" applyFill="1" applyBorder="1" applyAlignment="1">
      <alignment horizontal="center"/>
      <protection/>
    </xf>
    <xf numFmtId="3" fontId="24" fillId="40" borderId="22" xfId="67" applyNumberFormat="1" applyFont="1" applyFill="1" applyBorder="1" applyAlignment="1">
      <alignment horizontal="center"/>
    </xf>
    <xf numFmtId="1" fontId="17" fillId="40" borderId="0" xfId="53" applyNumberFormat="1" applyFont="1" applyFill="1" applyAlignment="1">
      <alignment horizontal="center"/>
      <protection/>
    </xf>
    <xf numFmtId="0" fontId="24" fillId="12" borderId="19" xfId="53" applyFont="1" applyFill="1" applyBorder="1" applyAlignment="1">
      <alignment horizontal="left" wrapText="1"/>
      <protection/>
    </xf>
    <xf numFmtId="179" fontId="24" fillId="12" borderId="16" xfId="67" applyFont="1" applyFill="1" applyBorder="1" applyAlignment="1">
      <alignment vertical="top" wrapText="1"/>
    </xf>
    <xf numFmtId="0" fontId="0" fillId="0" borderId="16" xfId="53" applyBorder="1">
      <alignment/>
      <protection/>
    </xf>
    <xf numFmtId="0" fontId="0" fillId="37" borderId="16" xfId="53" applyFill="1" applyBorder="1">
      <alignment/>
      <protection/>
    </xf>
    <xf numFmtId="0" fontId="0" fillId="0" borderId="15" xfId="53" applyBorder="1">
      <alignment/>
      <protection/>
    </xf>
    <xf numFmtId="0" fontId="0" fillId="6" borderId="15" xfId="53" applyFill="1" applyBorder="1">
      <alignment/>
      <protection/>
    </xf>
    <xf numFmtId="0" fontId="0" fillId="37" borderId="15" xfId="53" applyFill="1" applyBorder="1">
      <alignment/>
      <protection/>
    </xf>
    <xf numFmtId="0" fontId="0" fillId="0" borderId="0" xfId="53" applyFill="1" applyBorder="1">
      <alignment/>
      <protection/>
    </xf>
    <xf numFmtId="49" fontId="9" fillId="0" borderId="15" xfId="0" applyNumberFormat="1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justify" vertical="top" wrapText="1"/>
    </xf>
    <xf numFmtId="0" fontId="24" fillId="0" borderId="14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vertical="top" wrapText="1"/>
    </xf>
    <xf numFmtId="1" fontId="10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179" fontId="24" fillId="0" borderId="10" xfId="67" applyFont="1" applyFill="1" applyBorder="1" applyAlignment="1">
      <alignment vertical="top" wrapText="1"/>
    </xf>
    <xf numFmtId="49" fontId="10" fillId="0" borderId="23" xfId="53" applyNumberFormat="1" applyFont="1" applyFill="1" applyBorder="1" applyAlignment="1">
      <alignment horizontal="left" vertical="top" wrapText="1"/>
      <protection/>
    </xf>
    <xf numFmtId="0" fontId="24" fillId="0" borderId="15" xfId="53" applyFont="1" applyFill="1" applyBorder="1" applyAlignment="1">
      <alignment horizontal="left" wrapText="1"/>
      <protection/>
    </xf>
    <xf numFmtId="0" fontId="10" fillId="0" borderId="15" xfId="53" applyFont="1" applyFill="1" applyBorder="1" applyAlignment="1">
      <alignment horizontal="left" wrapText="1"/>
      <protection/>
    </xf>
    <xf numFmtId="179" fontId="121" fillId="0" borderId="12" xfId="67" applyFont="1" applyFill="1" applyBorder="1" applyAlignment="1">
      <alignment vertical="top" wrapText="1"/>
    </xf>
    <xf numFmtId="0" fontId="114" fillId="36" borderId="10" xfId="53" applyFont="1" applyFill="1" applyBorder="1" applyAlignment="1">
      <alignment vertical="top" wrapText="1"/>
      <protection/>
    </xf>
    <xf numFmtId="43" fontId="0" fillId="0" borderId="10" xfId="0" applyNumberFormat="1" applyBorder="1" applyAlignment="1">
      <alignment/>
    </xf>
    <xf numFmtId="49" fontId="9" fillId="0" borderId="16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83" fontId="7" fillId="0" borderId="10" xfId="0" applyNumberFormat="1" applyFont="1" applyBorder="1" applyAlignment="1">
      <alignment/>
    </xf>
    <xf numFmtId="0" fontId="24" fillId="0" borderId="0" xfId="0" applyFont="1" applyFill="1" applyBorder="1" applyAlignment="1">
      <alignment horizontal="justify" vertical="top" wrapText="1"/>
    </xf>
    <xf numFmtId="49" fontId="9" fillId="0" borderId="19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vertical="top" wrapText="1"/>
    </xf>
    <xf numFmtId="49" fontId="9" fillId="0" borderId="23" xfId="0" applyNumberFormat="1" applyFont="1" applyFill="1" applyBorder="1" applyAlignment="1">
      <alignment wrapText="1"/>
    </xf>
    <xf numFmtId="0" fontId="10" fillId="0" borderId="15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9" fontId="9" fillId="0" borderId="22" xfId="0" applyNumberFormat="1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9" fillId="0" borderId="25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183" fontId="9" fillId="0" borderId="25" xfId="0" applyNumberFormat="1" applyFont="1" applyFill="1" applyBorder="1" applyAlignment="1">
      <alignment horizontal="center" vertical="top" wrapText="1"/>
    </xf>
    <xf numFmtId="0" fontId="4" fillId="12" borderId="10" xfId="0" applyFont="1" applyFill="1" applyBorder="1" applyAlignment="1">
      <alignment horizontal="center" vertical="top" wrapText="1"/>
    </xf>
    <xf numFmtId="49" fontId="4" fillId="12" borderId="10" xfId="0" applyNumberFormat="1" applyFont="1" applyFill="1" applyBorder="1" applyAlignment="1">
      <alignment vertical="top" wrapText="1"/>
    </xf>
    <xf numFmtId="0" fontId="7" fillId="12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/>
    </xf>
    <xf numFmtId="0" fontId="31" fillId="0" borderId="0" xfId="0" applyFont="1" applyAlignment="1">
      <alignment/>
    </xf>
    <xf numFmtId="0" fontId="111" fillId="0" borderId="0" xfId="0" applyFont="1" applyFill="1" applyBorder="1" applyAlignment="1">
      <alignment/>
    </xf>
    <xf numFmtId="49" fontId="116" fillId="0" borderId="10" xfId="0" applyNumberFormat="1" applyFont="1" applyFill="1" applyBorder="1" applyAlignment="1">
      <alignment horizontal="left" vertical="top" wrapText="1"/>
    </xf>
    <xf numFmtId="0" fontId="122" fillId="0" borderId="10" xfId="42" applyFont="1" applyBorder="1" applyAlignment="1" applyProtection="1">
      <alignment horizontal="center" vertical="top" wrapText="1"/>
      <protection/>
    </xf>
    <xf numFmtId="49" fontId="116" fillId="0" borderId="10" xfId="0" applyNumberFormat="1" applyFont="1" applyFill="1" applyBorder="1" applyAlignment="1">
      <alignment vertical="top" wrapText="1"/>
    </xf>
    <xf numFmtId="0" fontId="123" fillId="12" borderId="10" xfId="0" applyFont="1" applyFill="1" applyBorder="1" applyAlignment="1">
      <alignment horizontal="left" vertical="top" wrapText="1"/>
    </xf>
    <xf numFmtId="0" fontId="115" fillId="12" borderId="10" xfId="0" applyFont="1" applyFill="1" applyBorder="1" applyAlignment="1">
      <alignment horizontal="center" vertical="top" wrapText="1"/>
    </xf>
    <xf numFmtId="49" fontId="115" fillId="12" borderId="10" xfId="0" applyNumberFormat="1" applyFont="1" applyFill="1" applyBorder="1" applyAlignment="1">
      <alignment vertical="top" wrapText="1"/>
    </xf>
    <xf numFmtId="0" fontId="124" fillId="12" borderId="10" xfId="0" applyFont="1" applyFill="1" applyBorder="1" applyAlignment="1">
      <alignment vertical="top" wrapText="1"/>
    </xf>
    <xf numFmtId="0" fontId="111" fillId="0" borderId="10" xfId="0" applyFont="1" applyFill="1" applyBorder="1" applyAlignment="1">
      <alignment vertical="top"/>
    </xf>
    <xf numFmtId="0" fontId="111" fillId="0" borderId="10" xfId="0" applyFont="1" applyBorder="1" applyAlignment="1">
      <alignment vertical="top"/>
    </xf>
    <xf numFmtId="0" fontId="111" fillId="0" borderId="10" xfId="0" applyFont="1" applyBorder="1" applyAlignment="1">
      <alignment/>
    </xf>
    <xf numFmtId="179" fontId="111" fillId="0" borderId="10" xfId="0" applyNumberFormat="1" applyFont="1" applyBorder="1" applyAlignment="1">
      <alignment/>
    </xf>
    <xf numFmtId="179" fontId="111" fillId="0" borderId="0" xfId="0" applyNumberFormat="1" applyFont="1" applyAlignment="1">
      <alignment/>
    </xf>
    <xf numFmtId="0" fontId="31" fillId="36" borderId="0" xfId="0" applyFont="1" applyFill="1" applyAlignment="1">
      <alignment/>
    </xf>
    <xf numFmtId="0" fontId="0" fillId="36" borderId="0" xfId="0" applyFill="1" applyBorder="1" applyAlignment="1">
      <alignment/>
    </xf>
    <xf numFmtId="49" fontId="10" fillId="36" borderId="10" xfId="0" applyNumberFormat="1" applyFont="1" applyFill="1" applyBorder="1" applyAlignment="1">
      <alignment horizontal="left" vertical="top" wrapText="1"/>
    </xf>
    <xf numFmtId="0" fontId="112" fillId="36" borderId="10" xfId="42" applyFont="1" applyFill="1" applyBorder="1" applyAlignment="1" applyProtection="1">
      <alignment horizontal="center" vertical="top" wrapText="1"/>
      <protection/>
    </xf>
    <xf numFmtId="49" fontId="10" fillId="36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top" wrapText="1"/>
    </xf>
    <xf numFmtId="49" fontId="4" fillId="36" borderId="10" xfId="0" applyNumberFormat="1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0" fontId="0" fillId="36" borderId="10" xfId="0" applyFill="1" applyBorder="1" applyAlignment="1">
      <alignment vertical="top"/>
    </xf>
    <xf numFmtId="179" fontId="0" fillId="36" borderId="10" xfId="0" applyNumberFormat="1" applyFill="1" applyBorder="1" applyAlignment="1">
      <alignment/>
    </xf>
    <xf numFmtId="179" fontId="0" fillId="36" borderId="0" xfId="0" applyNumberFormat="1" applyFill="1" applyAlignment="1">
      <alignment/>
    </xf>
    <xf numFmtId="43" fontId="1" fillId="0" borderId="10" xfId="0" applyNumberFormat="1" applyFont="1" applyBorder="1" applyAlignment="1">
      <alignment/>
    </xf>
    <xf numFmtId="0" fontId="4" fillId="36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>
      <alignment vertical="top"/>
    </xf>
    <xf numFmtId="1" fontId="6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179" fontId="6" fillId="0" borderId="10" xfId="67" applyFont="1" applyFill="1" applyBorder="1" applyAlignment="1">
      <alignment vertical="top" wrapText="1"/>
    </xf>
    <xf numFmtId="0" fontId="6" fillId="0" borderId="10" xfId="53" applyFont="1" applyBorder="1" applyAlignment="1">
      <alignment horizontal="center"/>
      <protection/>
    </xf>
    <xf numFmtId="179" fontId="6" fillId="0" borderId="10" xfId="67" applyFont="1" applyBorder="1" applyAlignment="1">
      <alignment horizontal="center" vertical="center"/>
    </xf>
    <xf numFmtId="0" fontId="6" fillId="0" borderId="10" xfId="53" applyFont="1" applyFill="1" applyBorder="1" applyAlignment="1">
      <alignment horizontal="center"/>
      <protection/>
    </xf>
    <xf numFmtId="3" fontId="6" fillId="0" borderId="10" xfId="53" applyNumberFormat="1" applyFont="1" applyBorder="1" applyAlignment="1">
      <alignment horizontal="center"/>
      <protection/>
    </xf>
    <xf numFmtId="43" fontId="0" fillId="0" borderId="0" xfId="0" applyNumberFormat="1" applyFont="1" applyAlignment="1">
      <alignment/>
    </xf>
    <xf numFmtId="0" fontId="6" fillId="0" borderId="0" xfId="53" applyFont="1" applyFill="1" applyBorder="1" applyAlignment="1">
      <alignment horizontal="center"/>
      <protection/>
    </xf>
    <xf numFmtId="179" fontId="6" fillId="0" borderId="0" xfId="67" applyFont="1" applyBorder="1" applyAlignment="1">
      <alignment horizontal="center" vertical="center"/>
    </xf>
    <xf numFmtId="179" fontId="0" fillId="0" borderId="0" xfId="65" applyFont="1" applyAlignment="1">
      <alignment/>
    </xf>
    <xf numFmtId="179" fontId="0" fillId="36" borderId="10" xfId="65" applyFont="1" applyFill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183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0" fontId="6" fillId="0" borderId="19" xfId="53" applyFont="1" applyFill="1" applyBorder="1" applyAlignment="1">
      <alignment wrapText="1"/>
      <protection/>
    </xf>
    <xf numFmtId="0" fontId="8" fillId="0" borderId="19" xfId="53" applyFont="1" applyBorder="1" applyAlignment="1">
      <alignment wrapText="1"/>
      <protection/>
    </xf>
    <xf numFmtId="0" fontId="9" fillId="0" borderId="19" xfId="53" applyFont="1" applyFill="1" applyBorder="1" applyAlignment="1">
      <alignment wrapText="1"/>
      <protection/>
    </xf>
    <xf numFmtId="0" fontId="8" fillId="0" borderId="19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wrapText="1"/>
    </xf>
    <xf numFmtId="179" fontId="22" fillId="0" borderId="10" xfId="67" applyFont="1" applyFill="1" applyBorder="1" applyAlignment="1">
      <alignment vertical="top" wrapText="1"/>
    </xf>
    <xf numFmtId="0" fontId="22" fillId="0" borderId="10" xfId="53" applyFont="1" applyBorder="1" applyAlignment="1">
      <alignment horizontal="center"/>
      <protection/>
    </xf>
    <xf numFmtId="179" fontId="22" fillId="0" borderId="10" xfId="67" applyFont="1" applyBorder="1" applyAlignment="1">
      <alignment horizontal="center" vertical="center"/>
    </xf>
    <xf numFmtId="179" fontId="22" fillId="0" borderId="10" xfId="67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left" vertical="top" wrapText="1"/>
    </xf>
    <xf numFmtId="3" fontId="22" fillId="0" borderId="10" xfId="53" applyNumberFormat="1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2" fillId="0" borderId="26" xfId="0" applyFont="1" applyBorder="1" applyAlignment="1">
      <alignment vertical="top" wrapText="1"/>
    </xf>
    <xf numFmtId="43" fontId="0" fillId="36" borderId="10" xfId="0" applyNumberFormat="1" applyFill="1" applyBorder="1" applyAlignment="1">
      <alignment/>
    </xf>
    <xf numFmtId="183" fontId="1" fillId="0" borderId="0" xfId="0" applyNumberFormat="1" applyFont="1" applyAlignment="1">
      <alignment/>
    </xf>
    <xf numFmtId="1" fontId="35" fillId="0" borderId="1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 wrapText="1"/>
    </xf>
    <xf numFmtId="183" fontId="6" fillId="0" borderId="19" xfId="0" applyNumberFormat="1" applyFont="1" applyFill="1" applyBorder="1" applyAlignment="1">
      <alignment horizontal="center" vertical="top"/>
    </xf>
    <xf numFmtId="183" fontId="13" fillId="0" borderId="0" xfId="0" applyNumberFormat="1" applyFont="1" applyAlignment="1">
      <alignment/>
    </xf>
    <xf numFmtId="0" fontId="6" fillId="0" borderId="17" xfId="0" applyFont="1" applyFill="1" applyBorder="1" applyAlignment="1">
      <alignment horizontal="left" vertical="top" wrapText="1"/>
    </xf>
    <xf numFmtId="183" fontId="17" fillId="37" borderId="0" xfId="53" applyNumberFormat="1" applyFont="1" applyFill="1" applyAlignment="1">
      <alignment horizontal="center"/>
      <protection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183" fontId="23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top"/>
    </xf>
    <xf numFmtId="0" fontId="6" fillId="6" borderId="12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83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left" vertical="top" wrapText="1"/>
    </xf>
    <xf numFmtId="0" fontId="6" fillId="37" borderId="0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6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left" wrapText="1"/>
    </xf>
    <xf numFmtId="0" fontId="4" fillId="12" borderId="0" xfId="0" applyFont="1" applyFill="1" applyBorder="1" applyAlignment="1">
      <alignment horizontal="center" wrapText="1"/>
    </xf>
    <xf numFmtId="49" fontId="4" fillId="12" borderId="0" xfId="0" applyNumberFormat="1" applyFont="1" applyFill="1" applyBorder="1" applyAlignment="1">
      <alignment wrapText="1"/>
    </xf>
    <xf numFmtId="0" fontId="7" fillId="12" borderId="0" xfId="0" applyFont="1" applyFill="1" applyBorder="1" applyAlignment="1">
      <alignment wrapText="1"/>
    </xf>
    <xf numFmtId="183" fontId="23" fillId="12" borderId="0" xfId="0" applyNumberFormat="1" applyFont="1" applyFill="1" applyBorder="1" applyAlignment="1">
      <alignment horizontal="center"/>
    </xf>
    <xf numFmtId="0" fontId="23" fillId="12" borderId="0" xfId="0" applyFont="1" applyFill="1" applyBorder="1" applyAlignment="1">
      <alignment/>
    </xf>
    <xf numFmtId="0" fontId="23" fillId="12" borderId="0" xfId="0" applyFont="1" applyFill="1" applyBorder="1" applyAlignment="1">
      <alignment horizontal="center"/>
    </xf>
    <xf numFmtId="183" fontId="6" fillId="12" borderId="0" xfId="0" applyNumberFormat="1" applyFont="1" applyFill="1" applyBorder="1" applyAlignment="1">
      <alignment horizontal="left" vertical="top"/>
    </xf>
    <xf numFmtId="1" fontId="6" fillId="12" borderId="0" xfId="0" applyNumberFormat="1" applyFont="1" applyFill="1" applyBorder="1" applyAlignment="1">
      <alignment horizontal="left" vertical="top"/>
    </xf>
    <xf numFmtId="1" fontId="6" fillId="12" borderId="0" xfId="0" applyNumberFormat="1" applyFont="1" applyFill="1" applyBorder="1" applyAlignment="1">
      <alignment horizontal="center" vertical="top"/>
    </xf>
    <xf numFmtId="1" fontId="0" fillId="12" borderId="0" xfId="0" applyNumberFormat="1" applyFont="1" applyFill="1" applyBorder="1" applyAlignment="1">
      <alignment horizontal="center" vertical="top"/>
    </xf>
    <xf numFmtId="1" fontId="0" fillId="12" borderId="0" xfId="0" applyNumberFormat="1" applyFont="1" applyFill="1" applyBorder="1" applyAlignment="1">
      <alignment horizontal="center"/>
    </xf>
    <xf numFmtId="1" fontId="23" fillId="12" borderId="0" xfId="0" applyNumberFormat="1" applyFont="1" applyFill="1" applyBorder="1" applyAlignment="1">
      <alignment horizontal="center"/>
    </xf>
    <xf numFmtId="1" fontId="23" fillId="12" borderId="0" xfId="0" applyNumberFormat="1" applyFont="1" applyFill="1" applyBorder="1" applyAlignment="1">
      <alignment/>
    </xf>
    <xf numFmtId="1" fontId="0" fillId="12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183" fontId="22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0" fillId="39" borderId="0" xfId="0" applyFill="1" applyBorder="1" applyAlignment="1">
      <alignment/>
    </xf>
    <xf numFmtId="0" fontId="0" fillId="38" borderId="0" xfId="0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183" fontId="6" fillId="0" borderId="0" xfId="0" applyNumberFormat="1" applyFont="1" applyFill="1" applyBorder="1" applyAlignment="1">
      <alignment horizontal="left"/>
    </xf>
    <xf numFmtId="0" fontId="111" fillId="0" borderId="0" xfId="0" applyFont="1" applyBorder="1" applyAlignment="1">
      <alignment/>
    </xf>
    <xf numFmtId="0" fontId="116" fillId="0" borderId="0" xfId="0" applyFont="1" applyFill="1" applyBorder="1" applyAlignment="1">
      <alignment horizontal="left" wrapText="1"/>
    </xf>
    <xf numFmtId="0" fontId="116" fillId="0" borderId="0" xfId="0" applyFont="1" applyFill="1" applyBorder="1" applyAlignment="1">
      <alignment horizontal="center" wrapText="1"/>
    </xf>
    <xf numFmtId="0" fontId="115" fillId="0" borderId="0" xfId="0" applyFont="1" applyFill="1" applyBorder="1" applyAlignment="1">
      <alignment horizontal="center" wrapText="1"/>
    </xf>
    <xf numFmtId="49" fontId="115" fillId="0" borderId="0" xfId="0" applyNumberFormat="1" applyFont="1" applyFill="1" applyBorder="1" applyAlignment="1">
      <alignment wrapText="1"/>
    </xf>
    <xf numFmtId="0" fontId="124" fillId="0" borderId="0" xfId="0" applyFont="1" applyFill="1" applyBorder="1" applyAlignment="1">
      <alignment wrapText="1"/>
    </xf>
    <xf numFmtId="0" fontId="116" fillId="0" borderId="0" xfId="0" applyFont="1" applyFill="1" applyBorder="1" applyAlignment="1">
      <alignment horizontal="center"/>
    </xf>
    <xf numFmtId="183" fontId="117" fillId="0" borderId="0" xfId="0" applyNumberFormat="1" applyFont="1" applyFill="1" applyBorder="1" applyAlignment="1">
      <alignment horizontal="center" vertical="top"/>
    </xf>
    <xf numFmtId="183" fontId="116" fillId="0" borderId="0" xfId="0" applyNumberFormat="1" applyFont="1" applyFill="1" applyBorder="1" applyAlignment="1">
      <alignment horizontal="center"/>
    </xf>
    <xf numFmtId="0" fontId="118" fillId="0" borderId="0" xfId="0" applyFont="1" applyFill="1" applyBorder="1" applyAlignment="1">
      <alignment/>
    </xf>
    <xf numFmtId="0" fontId="117" fillId="0" borderId="0" xfId="0" applyFont="1" applyFill="1" applyBorder="1" applyAlignment="1">
      <alignment horizontal="center" vertical="top"/>
    </xf>
    <xf numFmtId="183" fontId="116" fillId="0" borderId="0" xfId="0" applyNumberFormat="1" applyFont="1" applyFill="1" applyBorder="1" applyAlignment="1">
      <alignment horizontal="center" wrapText="1"/>
    </xf>
    <xf numFmtId="0" fontId="123" fillId="0" borderId="0" xfId="0" applyFont="1" applyFill="1" applyBorder="1" applyAlignment="1">
      <alignment horizontal="left" vertical="top" wrapText="1"/>
    </xf>
    <xf numFmtId="0" fontId="123" fillId="0" borderId="0" xfId="0" applyFont="1" applyFill="1" applyBorder="1" applyAlignment="1">
      <alignment horizontal="left" vertical="top"/>
    </xf>
    <xf numFmtId="183" fontId="119" fillId="0" borderId="0" xfId="0" applyNumberFormat="1" applyFont="1" applyFill="1" applyBorder="1" applyAlignment="1">
      <alignment horizontal="center" vertical="top"/>
    </xf>
    <xf numFmtId="0" fontId="111" fillId="37" borderId="0" xfId="0" applyFont="1" applyFill="1" applyBorder="1" applyAlignment="1">
      <alignment/>
    </xf>
    <xf numFmtId="1" fontId="116" fillId="0" borderId="0" xfId="0" applyNumberFormat="1" applyFont="1" applyFill="1" applyBorder="1" applyAlignment="1">
      <alignment horizontal="center"/>
    </xf>
    <xf numFmtId="1" fontId="117" fillId="0" borderId="0" xfId="0" applyNumberFormat="1" applyFont="1" applyFill="1" applyBorder="1" applyAlignment="1">
      <alignment horizontal="center" vertical="top"/>
    </xf>
    <xf numFmtId="0" fontId="111" fillId="39" borderId="0" xfId="0" applyFont="1" applyFill="1" applyBorder="1" applyAlignment="1">
      <alignment/>
    </xf>
    <xf numFmtId="0" fontId="123" fillId="37" borderId="0" xfId="0" applyFont="1" applyFill="1" applyBorder="1" applyAlignment="1">
      <alignment horizontal="left" vertical="top" wrapText="1"/>
    </xf>
    <xf numFmtId="0" fontId="123" fillId="37" borderId="0" xfId="0" applyFont="1" applyFill="1" applyBorder="1" applyAlignment="1">
      <alignment horizontal="left" vertical="top"/>
    </xf>
    <xf numFmtId="0" fontId="10" fillId="12" borderId="0" xfId="0" applyFont="1" applyFill="1" applyBorder="1" applyAlignment="1">
      <alignment horizontal="center" wrapText="1"/>
    </xf>
    <xf numFmtId="0" fontId="10" fillId="12" borderId="0" xfId="0" applyFont="1" applyFill="1" applyBorder="1" applyAlignment="1">
      <alignment horizontal="center"/>
    </xf>
    <xf numFmtId="183" fontId="10" fillId="1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83" fontId="0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28" fillId="0" borderId="0" xfId="0" applyFont="1" applyFill="1" applyBorder="1" applyAlignment="1">
      <alignment vertical="top" wrapText="1"/>
    </xf>
    <xf numFmtId="0" fontId="0" fillId="6" borderId="0" xfId="0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 wrapText="1"/>
    </xf>
    <xf numFmtId="0" fontId="7" fillId="36" borderId="0" xfId="0" applyFont="1" applyFill="1" applyBorder="1" applyAlignment="1">
      <alignment/>
    </xf>
    <xf numFmtId="183" fontId="5" fillId="36" borderId="0" xfId="0" applyNumberFormat="1" applyFont="1" applyFill="1" applyBorder="1" applyAlignment="1">
      <alignment/>
    </xf>
    <xf numFmtId="183" fontId="5" fillId="36" borderId="0" xfId="0" applyNumberFormat="1" applyFont="1" applyFill="1" applyBorder="1" applyAlignment="1">
      <alignment horizontal="right" wrapText="1"/>
    </xf>
    <xf numFmtId="0" fontId="8" fillId="36" borderId="0" xfId="0" applyFont="1" applyFill="1" applyBorder="1" applyAlignment="1">
      <alignment horizontal="left" vertical="top"/>
    </xf>
    <xf numFmtId="183" fontId="8" fillId="36" borderId="0" xfId="0" applyNumberFormat="1" applyFont="1" applyFill="1" applyBorder="1" applyAlignment="1">
      <alignment horizontal="center" vertical="top"/>
    </xf>
    <xf numFmtId="0" fontId="8" fillId="36" borderId="0" xfId="0" applyFont="1" applyFill="1" applyBorder="1" applyAlignment="1">
      <alignment horizontal="left" wrapText="1"/>
    </xf>
    <xf numFmtId="1" fontId="8" fillId="36" borderId="0" xfId="0" applyNumberFormat="1" applyFont="1" applyFill="1" applyBorder="1" applyAlignment="1">
      <alignment horizontal="center" vertical="top"/>
    </xf>
    <xf numFmtId="18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6" fillId="6" borderId="10" xfId="0" applyNumberFormat="1" applyFont="1" applyFill="1" applyBorder="1" applyAlignment="1">
      <alignment horizontal="left" vertical="top"/>
    </xf>
    <xf numFmtId="1" fontId="125" fillId="6" borderId="10" xfId="0" applyNumberFormat="1" applyFont="1" applyFill="1" applyBorder="1" applyAlignment="1">
      <alignment horizontal="left" vertical="top"/>
    </xf>
    <xf numFmtId="1" fontId="6" fillId="6" borderId="12" xfId="0" applyNumberFormat="1" applyFont="1" applyFill="1" applyBorder="1" applyAlignment="1">
      <alignment horizontal="left" vertical="top"/>
    </xf>
    <xf numFmtId="1" fontId="125" fillId="6" borderId="12" xfId="0" applyNumberFormat="1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left"/>
    </xf>
    <xf numFmtId="1" fontId="6" fillId="12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vertical="top"/>
    </xf>
    <xf numFmtId="0" fontId="6" fillId="12" borderId="20" xfId="0" applyFont="1" applyFill="1" applyBorder="1" applyAlignment="1">
      <alignment horizontal="left" wrapText="1"/>
    </xf>
    <xf numFmtId="183" fontId="0" fillId="12" borderId="16" xfId="0" applyNumberFormat="1" applyFont="1" applyFill="1" applyBorder="1" applyAlignment="1">
      <alignment horizontal="center" vertical="top"/>
    </xf>
    <xf numFmtId="183" fontId="6" fillId="12" borderId="16" xfId="0" applyNumberFormat="1" applyFont="1" applyFill="1" applyBorder="1" applyAlignment="1">
      <alignment horizontal="center" vertical="top"/>
    </xf>
    <xf numFmtId="1" fontId="0" fillId="12" borderId="16" xfId="0" applyNumberFormat="1" applyFont="1" applyFill="1" applyBorder="1" applyAlignment="1">
      <alignment horizontal="center" vertical="top"/>
    </xf>
    <xf numFmtId="0" fontId="6" fillId="36" borderId="20" xfId="0" applyFont="1" applyFill="1" applyBorder="1" applyAlignment="1">
      <alignment horizontal="left" wrapText="1"/>
    </xf>
    <xf numFmtId="183" fontId="0" fillId="36" borderId="16" xfId="0" applyNumberFormat="1" applyFont="1" applyFill="1" applyBorder="1" applyAlignment="1">
      <alignment horizontal="center" vertical="top"/>
    </xf>
    <xf numFmtId="183" fontId="6" fillId="36" borderId="16" xfId="0" applyNumberFormat="1" applyFont="1" applyFill="1" applyBorder="1" applyAlignment="1">
      <alignment horizontal="center" vertical="top"/>
    </xf>
    <xf numFmtId="1" fontId="0" fillId="36" borderId="16" xfId="0" applyNumberFormat="1" applyFont="1" applyFill="1" applyBorder="1" applyAlignment="1">
      <alignment horizontal="center" vertical="top"/>
    </xf>
    <xf numFmtId="183" fontId="6" fillId="0" borderId="16" xfId="0" applyNumberFormat="1" applyFont="1" applyFill="1" applyBorder="1" applyAlignment="1">
      <alignment horizontal="left" vertical="top"/>
    </xf>
    <xf numFmtId="1" fontId="125" fillId="6" borderId="16" xfId="0" applyNumberFormat="1" applyFont="1" applyFill="1" applyBorder="1" applyAlignment="1">
      <alignment horizontal="left" vertical="top"/>
    </xf>
    <xf numFmtId="1" fontId="125" fillId="6" borderId="20" xfId="0" applyNumberFormat="1" applyFont="1" applyFill="1" applyBorder="1" applyAlignment="1">
      <alignment horizontal="left" vertical="top"/>
    </xf>
    <xf numFmtId="0" fontId="0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 wrapText="1"/>
    </xf>
    <xf numFmtId="49" fontId="4" fillId="36" borderId="0" xfId="0" applyNumberFormat="1" applyFont="1" applyFill="1" applyBorder="1" applyAlignment="1">
      <alignment wrapText="1"/>
    </xf>
    <xf numFmtId="0" fontId="7" fillId="36" borderId="0" xfId="0" applyFont="1" applyFill="1" applyBorder="1" applyAlignment="1">
      <alignment wrapText="1"/>
    </xf>
    <xf numFmtId="183" fontId="23" fillId="36" borderId="0" xfId="0" applyNumberFormat="1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0" xfId="0" applyFont="1" applyFill="1" applyBorder="1" applyAlignment="1">
      <alignment horizontal="center"/>
    </xf>
    <xf numFmtId="183" fontId="6" fillId="36" borderId="0" xfId="0" applyNumberFormat="1" applyFont="1" applyFill="1" applyBorder="1" applyAlignment="1">
      <alignment horizontal="center" vertical="top"/>
    </xf>
    <xf numFmtId="183" fontId="6" fillId="36" borderId="0" xfId="0" applyNumberFormat="1" applyFont="1" applyFill="1" applyBorder="1" applyAlignment="1">
      <alignment horizontal="left" vertical="top"/>
    </xf>
    <xf numFmtId="1" fontId="0" fillId="36" borderId="0" xfId="0" applyNumberFormat="1" applyFont="1" applyFill="1" applyBorder="1" applyAlignment="1">
      <alignment horizontal="center"/>
    </xf>
    <xf numFmtId="1" fontId="23" fillId="36" borderId="0" xfId="0" applyNumberFormat="1" applyFont="1" applyFill="1" applyBorder="1" applyAlignment="1">
      <alignment horizontal="center"/>
    </xf>
    <xf numFmtId="1" fontId="23" fillId="36" borderId="0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0" fontId="13" fillId="37" borderId="0" xfId="0" applyFont="1" applyFill="1" applyBorder="1" applyAlignment="1">
      <alignment vertical="top" wrapText="1"/>
    </xf>
    <xf numFmtId="0" fontId="0" fillId="6" borderId="0" xfId="0" applyFont="1" applyFill="1" applyBorder="1" applyAlignment="1">
      <alignment/>
    </xf>
    <xf numFmtId="0" fontId="0" fillId="41" borderId="0" xfId="0" applyFill="1" applyAlignment="1">
      <alignment/>
    </xf>
    <xf numFmtId="0" fontId="6" fillId="12" borderId="11" xfId="0" applyFont="1" applyFill="1" applyBorder="1" applyAlignment="1">
      <alignment horizontal="left" vertical="top" wrapText="1"/>
    </xf>
    <xf numFmtId="0" fontId="6" fillId="12" borderId="11" xfId="0" applyFont="1" applyFill="1" applyBorder="1" applyAlignment="1">
      <alignment horizontal="left" vertical="top"/>
    </xf>
    <xf numFmtId="1" fontId="125" fillId="12" borderId="11" xfId="0" applyNumberFormat="1" applyFont="1" applyFill="1" applyBorder="1" applyAlignment="1">
      <alignment horizontal="left" vertical="top"/>
    </xf>
    <xf numFmtId="1" fontId="125" fillId="12" borderId="27" xfId="0" applyNumberFormat="1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83" fontId="22" fillId="0" borderId="33" xfId="0" applyNumberFormat="1" applyFont="1" applyFill="1" applyBorder="1" applyAlignment="1">
      <alignment horizontal="center" vertical="top"/>
    </xf>
    <xf numFmtId="9" fontId="6" fillId="0" borderId="10" xfId="0" applyNumberFormat="1" applyFont="1" applyFill="1" applyBorder="1" applyAlignment="1">
      <alignment horizontal="center" vertical="top"/>
    </xf>
    <xf numFmtId="0" fontId="13" fillId="41" borderId="0" xfId="0" applyFont="1" applyFill="1" applyBorder="1" applyAlignment="1">
      <alignment vertical="top" wrapText="1"/>
    </xf>
    <xf numFmtId="183" fontId="22" fillId="41" borderId="0" xfId="0" applyNumberFormat="1" applyFont="1" applyFill="1" applyBorder="1" applyAlignment="1">
      <alignment horizontal="center" vertical="top"/>
    </xf>
    <xf numFmtId="0" fontId="0" fillId="41" borderId="0" xfId="0" applyFont="1" applyFill="1" applyBorder="1" applyAlignment="1">
      <alignment/>
    </xf>
    <xf numFmtId="183" fontId="6" fillId="0" borderId="16" xfId="0" applyNumberFormat="1" applyFont="1" applyFill="1" applyBorder="1" applyAlignment="1">
      <alignment horizontal="center" vertical="top"/>
    </xf>
    <xf numFmtId="183" fontId="6" fillId="0" borderId="15" xfId="0" applyNumberFormat="1" applyFont="1" applyFill="1" applyBorder="1" applyAlignment="1">
      <alignment horizontal="center" vertical="top"/>
    </xf>
    <xf numFmtId="183" fontId="6" fillId="0" borderId="34" xfId="0" applyNumberFormat="1" applyFont="1" applyFill="1" applyBorder="1" applyAlignment="1">
      <alignment horizontal="center" vertical="top"/>
    </xf>
    <xf numFmtId="183" fontId="6" fillId="0" borderId="35" xfId="0" applyNumberFormat="1" applyFont="1" applyFill="1" applyBorder="1" applyAlignment="1">
      <alignment horizontal="center" vertical="top"/>
    </xf>
    <xf numFmtId="9" fontId="6" fillId="0" borderId="11" xfId="0" applyNumberFormat="1" applyFont="1" applyFill="1" applyBorder="1" applyAlignment="1">
      <alignment horizontal="center" vertical="top"/>
    </xf>
    <xf numFmtId="183" fontId="6" fillId="0" borderId="15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/>
    </xf>
    <xf numFmtId="0" fontId="6" fillId="37" borderId="19" xfId="0" applyFont="1" applyFill="1" applyBorder="1" applyAlignment="1">
      <alignment horizontal="left" vertical="top"/>
    </xf>
    <xf numFmtId="0" fontId="6" fillId="0" borderId="37" xfId="0" applyFont="1" applyFill="1" applyBorder="1" applyAlignment="1">
      <alignment horizontal="left" vertical="top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9" fontId="6" fillId="0" borderId="4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top" wrapText="1"/>
    </xf>
    <xf numFmtId="0" fontId="9" fillId="37" borderId="33" xfId="0" applyFont="1" applyFill="1" applyBorder="1" applyAlignment="1">
      <alignment horizontal="left" vertical="top" wrapText="1"/>
    </xf>
    <xf numFmtId="0" fontId="9" fillId="0" borderId="4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126" fillId="0" borderId="0" xfId="0" applyFont="1" applyFill="1" applyBorder="1" applyAlignment="1">
      <alignment vertical="top" wrapText="1"/>
    </xf>
    <xf numFmtId="49" fontId="10" fillId="0" borderId="0" xfId="53" applyNumberFormat="1" applyFont="1" applyFill="1" applyBorder="1" applyAlignment="1">
      <alignment horizontal="left" vertical="top" wrapText="1"/>
      <protection/>
    </xf>
    <xf numFmtId="0" fontId="4" fillId="41" borderId="0" xfId="0" applyFont="1" applyFill="1" applyBorder="1" applyAlignment="1">
      <alignment horizontal="center" wrapText="1"/>
    </xf>
    <xf numFmtId="49" fontId="4" fillId="41" borderId="0" xfId="0" applyNumberFormat="1" applyFont="1" applyFill="1" applyBorder="1" applyAlignment="1">
      <alignment wrapText="1"/>
    </xf>
    <xf numFmtId="0" fontId="6" fillId="41" borderId="0" xfId="0" applyFont="1" applyFill="1" applyBorder="1" applyAlignment="1">
      <alignment horizontal="left" vertical="top"/>
    </xf>
    <xf numFmtId="0" fontId="6" fillId="36" borderId="1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/>
    </xf>
    <xf numFmtId="183" fontId="123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 vertical="top"/>
    </xf>
    <xf numFmtId="183" fontId="35" fillId="0" borderId="0" xfId="0" applyNumberFormat="1" applyFont="1" applyFill="1" applyBorder="1" applyAlignment="1">
      <alignment horizontal="center" vertical="top"/>
    </xf>
    <xf numFmtId="183" fontId="5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183" fontId="36" fillId="0" borderId="0" xfId="0" applyNumberFormat="1" applyFont="1" applyFill="1" applyBorder="1" applyAlignment="1">
      <alignment horizontal="center" vertical="top"/>
    </xf>
    <xf numFmtId="183" fontId="5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/>
    </xf>
    <xf numFmtId="183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left" vertical="top"/>
    </xf>
    <xf numFmtId="183" fontId="6" fillId="36" borderId="12" xfId="0" applyNumberFormat="1" applyFont="1" applyFill="1" applyBorder="1" applyAlignment="1">
      <alignment horizontal="center" vertical="top"/>
    </xf>
    <xf numFmtId="183" fontId="0" fillId="36" borderId="12" xfId="0" applyNumberFormat="1" applyFont="1" applyFill="1" applyBorder="1" applyAlignment="1">
      <alignment horizontal="center" vertical="top"/>
    </xf>
    <xf numFmtId="183" fontId="0" fillId="36" borderId="20" xfId="0" applyNumberFormat="1" applyFont="1" applyFill="1" applyBorder="1" applyAlignment="1">
      <alignment horizontal="center" vertical="top"/>
    </xf>
    <xf numFmtId="0" fontId="13" fillId="41" borderId="0" xfId="0" applyFont="1" applyFill="1" applyBorder="1" applyAlignment="1">
      <alignment horizontal="center" vertical="top" wrapText="1"/>
    </xf>
    <xf numFmtId="183" fontId="0" fillId="41" borderId="0" xfId="0" applyNumberFormat="1" applyFont="1" applyFill="1" applyBorder="1" applyAlignment="1">
      <alignment horizontal="center" vertical="top"/>
    </xf>
    <xf numFmtId="0" fontId="0" fillId="41" borderId="0" xfId="0" applyFill="1" applyBorder="1" applyAlignment="1">
      <alignment/>
    </xf>
    <xf numFmtId="179" fontId="13" fillId="0" borderId="44" xfId="67" applyNumberFormat="1" applyFont="1" applyFill="1" applyBorder="1" applyAlignment="1">
      <alignment horizontal="center" vertical="center" textRotation="180" wrapText="1"/>
    </xf>
    <xf numFmtId="1" fontId="13" fillId="0" borderId="46" xfId="67" applyNumberFormat="1" applyFont="1" applyFill="1" applyBorder="1" applyAlignment="1">
      <alignment horizontal="center" vertical="center"/>
    </xf>
    <xf numFmtId="0" fontId="5" fillId="18" borderId="46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center" vertical="center" wrapText="1"/>
    </xf>
    <xf numFmtId="0" fontId="5" fillId="18" borderId="47" xfId="0" applyFont="1" applyFill="1" applyBorder="1" applyAlignment="1">
      <alignment horizontal="center" vertical="center" wrapText="1"/>
    </xf>
    <xf numFmtId="1" fontId="39" fillId="18" borderId="0" xfId="0" applyNumberFormat="1" applyFont="1" applyFill="1" applyBorder="1" applyAlignment="1">
      <alignment horizontal="left" vertical="top"/>
    </xf>
    <xf numFmtId="1" fontId="39" fillId="18" borderId="14" xfId="0" applyNumberFormat="1" applyFont="1" applyFill="1" applyBorder="1" applyAlignment="1">
      <alignment horizontal="left" vertical="top"/>
    </xf>
    <xf numFmtId="10" fontId="39" fillId="18" borderId="48" xfId="0" applyNumberFormat="1" applyFont="1" applyFill="1" applyBorder="1" applyAlignment="1">
      <alignment horizontal="center" vertical="top"/>
    </xf>
    <xf numFmtId="1" fontId="39" fillId="18" borderId="36" xfId="0" applyNumberFormat="1" applyFont="1" applyFill="1" applyBorder="1" applyAlignment="1">
      <alignment horizontal="left" vertical="top"/>
    </xf>
    <xf numFmtId="1" fontId="39" fillId="18" borderId="44" xfId="0" applyNumberFormat="1" applyFont="1" applyFill="1" applyBorder="1" applyAlignment="1">
      <alignment horizontal="left" vertical="top"/>
    </xf>
    <xf numFmtId="10" fontId="39" fillId="18" borderId="49" xfId="0" applyNumberFormat="1" applyFont="1" applyFill="1" applyBorder="1" applyAlignment="1">
      <alignment horizontal="center" vertical="top"/>
    </xf>
    <xf numFmtId="1" fontId="39" fillId="18" borderId="50" xfId="0" applyNumberFormat="1" applyFont="1" applyFill="1" applyBorder="1" applyAlignment="1">
      <alignment horizontal="left" vertical="top"/>
    </xf>
    <xf numFmtId="1" fontId="39" fillId="18" borderId="47" xfId="0" applyNumberFormat="1" applyFont="1" applyFill="1" applyBorder="1" applyAlignment="1">
      <alignment horizontal="left" vertical="top"/>
    </xf>
    <xf numFmtId="10" fontId="39" fillId="18" borderId="46" xfId="0" applyNumberFormat="1" applyFont="1" applyFill="1" applyBorder="1" applyAlignment="1">
      <alignment horizontal="center" vertical="top"/>
    </xf>
    <xf numFmtId="183" fontId="6" fillId="0" borderId="11" xfId="0" applyNumberFormat="1" applyFont="1" applyFill="1" applyBorder="1" applyAlignment="1">
      <alignment horizontal="center" vertical="top"/>
    </xf>
    <xf numFmtId="183" fontId="6" fillId="0" borderId="51" xfId="0" applyNumberFormat="1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50" xfId="0" applyFont="1" applyFill="1" applyBorder="1" applyAlignment="1">
      <alignment horizontal="left" vertical="top"/>
    </xf>
    <xf numFmtId="0" fontId="6" fillId="37" borderId="23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183" fontId="0" fillId="0" borderId="16" xfId="0" applyNumberFormat="1" applyFont="1" applyFill="1" applyBorder="1" applyAlignment="1">
      <alignment horizontal="center" vertical="top"/>
    </xf>
    <xf numFmtId="183" fontId="6" fillId="0" borderId="10" xfId="0" applyNumberFormat="1" applyFont="1" applyFill="1" applyBorder="1" applyAlignment="1">
      <alignment horizontal="center" vertical="top" wrapText="1"/>
    </xf>
    <xf numFmtId="1" fontId="0" fillId="0" borderId="16" xfId="0" applyNumberFormat="1" applyFont="1" applyFill="1" applyBorder="1" applyAlignment="1">
      <alignment horizontal="center" vertical="top"/>
    </xf>
    <xf numFmtId="183" fontId="0" fillId="0" borderId="19" xfId="0" applyNumberFormat="1" applyFont="1" applyFill="1" applyBorder="1" applyAlignment="1">
      <alignment horizontal="center" vertical="top"/>
    </xf>
    <xf numFmtId="0" fontId="38" fillId="0" borderId="0" xfId="0" applyFont="1" applyFill="1" applyAlignment="1">
      <alignment/>
    </xf>
    <xf numFmtId="0" fontId="13" fillId="0" borderId="23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wrapText="1"/>
    </xf>
    <xf numFmtId="9" fontId="22" fillId="0" borderId="33" xfId="0" applyNumberFormat="1" applyFont="1" applyFill="1" applyBorder="1" applyAlignment="1">
      <alignment horizontal="center" vertical="center"/>
    </xf>
    <xf numFmtId="1" fontId="125" fillId="0" borderId="11" xfId="0" applyNumberFormat="1" applyFont="1" applyFill="1" applyBorder="1" applyAlignment="1">
      <alignment horizontal="left" vertical="top"/>
    </xf>
    <xf numFmtId="1" fontId="125" fillId="0" borderId="27" xfId="0" applyNumberFormat="1" applyFont="1" applyFill="1" applyBorder="1" applyAlignment="1">
      <alignment horizontal="left" vertical="top"/>
    </xf>
    <xf numFmtId="1" fontId="125" fillId="0" borderId="10" xfId="0" applyNumberFormat="1" applyFont="1" applyFill="1" applyBorder="1" applyAlignment="1">
      <alignment horizontal="left" vertical="top"/>
    </xf>
    <xf numFmtId="1" fontId="125" fillId="0" borderId="16" xfId="0" applyNumberFormat="1" applyFont="1" applyFill="1" applyBorder="1" applyAlignment="1">
      <alignment horizontal="left" vertical="top"/>
    </xf>
    <xf numFmtId="1" fontId="6" fillId="0" borderId="12" xfId="0" applyNumberFormat="1" applyFont="1" applyFill="1" applyBorder="1" applyAlignment="1">
      <alignment horizontal="left" vertical="top"/>
    </xf>
    <xf numFmtId="1" fontId="125" fillId="0" borderId="12" xfId="0" applyNumberFormat="1" applyFont="1" applyFill="1" applyBorder="1" applyAlignment="1">
      <alignment horizontal="left" vertical="top"/>
    </xf>
    <xf numFmtId="1" fontId="125" fillId="0" borderId="20" xfId="0" applyNumberFormat="1" applyFont="1" applyFill="1" applyBorder="1" applyAlignment="1">
      <alignment horizontal="left" vertical="top"/>
    </xf>
    <xf numFmtId="179" fontId="13" fillId="0" borderId="49" xfId="67" applyNumberFormat="1" applyFont="1" applyFill="1" applyBorder="1" applyAlignment="1">
      <alignment horizontal="center" vertical="center" textRotation="180" wrapText="1"/>
    </xf>
    <xf numFmtId="179" fontId="13" fillId="0" borderId="54" xfId="67" applyNumberFormat="1" applyFont="1" applyFill="1" applyBorder="1" applyAlignment="1">
      <alignment horizontal="center" vertical="center" textRotation="180" wrapText="1"/>
    </xf>
    <xf numFmtId="1" fontId="39" fillId="0" borderId="49" xfId="67" applyNumberFormat="1" applyFont="1" applyFill="1" applyBorder="1" applyAlignment="1">
      <alignment horizontal="center" vertical="center"/>
    </xf>
    <xf numFmtId="9" fontId="39" fillId="0" borderId="54" xfId="67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" fontId="39" fillId="0" borderId="0" xfId="0" applyNumberFormat="1" applyFont="1" applyFill="1" applyBorder="1" applyAlignment="1">
      <alignment horizontal="left" vertical="top"/>
    </xf>
    <xf numFmtId="10" fontId="39" fillId="0" borderId="0" xfId="0" applyNumberFormat="1" applyFont="1" applyFill="1" applyBorder="1" applyAlignment="1">
      <alignment horizontal="center" vertical="top"/>
    </xf>
    <xf numFmtId="1" fontId="16" fillId="0" borderId="0" xfId="0" applyNumberFormat="1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/>
    </xf>
    <xf numFmtId="1" fontId="5" fillId="0" borderId="0" xfId="67" applyNumberFormat="1" applyFont="1" applyFill="1" applyBorder="1" applyAlignment="1">
      <alignment horizontal="center" vertical="center"/>
    </xf>
    <xf numFmtId="9" fontId="5" fillId="0" borderId="0" xfId="67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79" fontId="5" fillId="0" borderId="0" xfId="67" applyNumberFormat="1" applyFont="1" applyFill="1" applyBorder="1" applyAlignment="1">
      <alignment vertical="center" textRotation="180" wrapText="1"/>
    </xf>
    <xf numFmtId="179" fontId="13" fillId="0" borderId="36" xfId="67" applyNumberFormat="1" applyFont="1" applyFill="1" applyBorder="1" applyAlignment="1">
      <alignment horizontal="center" vertical="center" textRotation="180" wrapText="1"/>
    </xf>
    <xf numFmtId="179" fontId="13" fillId="0" borderId="54" xfId="67" applyNumberFormat="1" applyFont="1" applyFill="1" applyBorder="1" applyAlignment="1">
      <alignment horizontal="center" vertical="center" wrapText="1"/>
    </xf>
    <xf numFmtId="179" fontId="13" fillId="0" borderId="29" xfId="67" applyNumberFormat="1" applyFont="1" applyFill="1" applyBorder="1" applyAlignment="1">
      <alignment horizontal="center" vertical="center" textRotation="180" wrapText="1"/>
    </xf>
    <xf numFmtId="179" fontId="13" fillId="0" borderId="32" xfId="67" applyNumberFormat="1" applyFont="1" applyFill="1" applyBorder="1" applyAlignment="1">
      <alignment horizontal="center" vertical="center" textRotation="180" wrapText="1"/>
    </xf>
    <xf numFmtId="179" fontId="13" fillId="0" borderId="55" xfId="67" applyNumberFormat="1" applyFont="1" applyFill="1" applyBorder="1" applyAlignment="1">
      <alignment horizontal="center" vertical="center" textRotation="180" wrapText="1"/>
    </xf>
    <xf numFmtId="1" fontId="39" fillId="0" borderId="36" xfId="67" applyNumberFormat="1" applyFont="1" applyFill="1" applyBorder="1" applyAlignment="1">
      <alignment horizontal="center" vertical="center"/>
    </xf>
    <xf numFmtId="9" fontId="39" fillId="0" borderId="36" xfId="67" applyNumberFormat="1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/>
    </xf>
    <xf numFmtId="9" fontId="16" fillId="0" borderId="36" xfId="0" applyNumberFormat="1" applyFont="1" applyFill="1" applyBorder="1" applyAlignment="1">
      <alignment horizontal="center" vertical="center"/>
    </xf>
    <xf numFmtId="1" fontId="16" fillId="0" borderId="49" xfId="0" applyNumberFormat="1" applyFont="1" applyFill="1" applyBorder="1" applyAlignment="1">
      <alignment horizontal="center" vertical="center"/>
    </xf>
    <xf numFmtId="9" fontId="16" fillId="0" borderId="54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/>
    </xf>
    <xf numFmtId="9" fontId="16" fillId="0" borderId="32" xfId="0" applyNumberFormat="1" applyFont="1" applyFill="1" applyBorder="1" applyAlignment="1">
      <alignment/>
    </xf>
    <xf numFmtId="0" fontId="16" fillId="0" borderId="44" xfId="0" applyFont="1" applyFill="1" applyBorder="1" applyAlignment="1">
      <alignment/>
    </xf>
    <xf numFmtId="9" fontId="16" fillId="0" borderId="44" xfId="0" applyNumberFormat="1" applyFont="1" applyFill="1" applyBorder="1" applyAlignment="1">
      <alignment/>
    </xf>
    <xf numFmtId="9" fontId="13" fillId="0" borderId="46" xfId="67" applyNumberFormat="1" applyFont="1" applyFill="1" applyBorder="1" applyAlignment="1">
      <alignment horizontal="center" vertical="center"/>
    </xf>
    <xf numFmtId="183" fontId="6" fillId="0" borderId="56" xfId="0" applyNumberFormat="1" applyFont="1" applyFill="1" applyBorder="1" applyAlignment="1">
      <alignment horizontal="center" vertical="top"/>
    </xf>
    <xf numFmtId="183" fontId="6" fillId="0" borderId="57" xfId="0" applyNumberFormat="1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" fontId="16" fillId="0" borderId="48" xfId="0" applyNumberFormat="1" applyFont="1" applyFill="1" applyBorder="1" applyAlignment="1">
      <alignment/>
    </xf>
    <xf numFmtId="1" fontId="16" fillId="0" borderId="14" xfId="0" applyNumberFormat="1" applyFont="1" applyFill="1" applyBorder="1" applyAlignment="1">
      <alignment/>
    </xf>
    <xf numFmtId="10" fontId="16" fillId="0" borderId="14" xfId="0" applyNumberFormat="1" applyFont="1" applyFill="1" applyBorder="1" applyAlignment="1">
      <alignment/>
    </xf>
    <xf numFmtId="1" fontId="16" fillId="0" borderId="49" xfId="0" applyNumberFormat="1" applyFont="1" applyFill="1" applyBorder="1" applyAlignment="1">
      <alignment/>
    </xf>
    <xf numFmtId="1" fontId="16" fillId="0" borderId="44" xfId="0" applyNumberFormat="1" applyFont="1" applyFill="1" applyBorder="1" applyAlignment="1">
      <alignment/>
    </xf>
    <xf numFmtId="10" fontId="16" fillId="0" borderId="44" xfId="0" applyNumberFormat="1" applyFont="1" applyFill="1" applyBorder="1" applyAlignment="1">
      <alignment/>
    </xf>
    <xf numFmtId="1" fontId="16" fillId="0" borderId="46" xfId="0" applyNumberFormat="1" applyFont="1" applyFill="1" applyBorder="1" applyAlignment="1">
      <alignment/>
    </xf>
    <xf numFmtId="1" fontId="16" fillId="0" borderId="47" xfId="0" applyNumberFormat="1" applyFont="1" applyFill="1" applyBorder="1" applyAlignment="1">
      <alignment/>
    </xf>
    <xf numFmtId="10" fontId="16" fillId="0" borderId="45" xfId="0" applyNumberFormat="1" applyFont="1" applyFill="1" applyBorder="1" applyAlignment="1">
      <alignment/>
    </xf>
    <xf numFmtId="0" fontId="13" fillId="0" borderId="47" xfId="0" applyFont="1" applyFill="1" applyBorder="1" applyAlignment="1">
      <alignment horizontal="center" vertical="center" textRotation="180" wrapText="1"/>
    </xf>
    <xf numFmtId="0" fontId="41" fillId="0" borderId="0" xfId="54" applyFill="1">
      <alignment/>
      <protection/>
    </xf>
    <xf numFmtId="9" fontId="8" fillId="42" borderId="10" xfId="54" applyNumberFormat="1" applyFont="1" applyFill="1" applyBorder="1" applyAlignment="1">
      <alignment horizontal="center" vertical="center" wrapText="1"/>
      <protection/>
    </xf>
    <xf numFmtId="2" fontId="24" fillId="43" borderId="10" xfId="54" applyNumberFormat="1" applyFont="1" applyFill="1" applyBorder="1" applyAlignment="1">
      <alignment horizontal="center" vertical="center" wrapText="1"/>
      <protection/>
    </xf>
    <xf numFmtId="2" fontId="24" fillId="43" borderId="15" xfId="54" applyNumberFormat="1" applyFont="1" applyFill="1" applyBorder="1" applyAlignment="1">
      <alignment horizontal="center" vertical="center" wrapText="1"/>
      <protection/>
    </xf>
    <xf numFmtId="0" fontId="24" fillId="43" borderId="35" xfId="54" applyFont="1" applyFill="1" applyBorder="1" applyAlignment="1">
      <alignment horizontal="center" vertical="center" wrapText="1"/>
      <protection/>
    </xf>
    <xf numFmtId="2" fontId="22" fillId="0" borderId="10" xfId="54" applyNumberFormat="1" applyFont="1" applyFill="1" applyBorder="1" applyAlignment="1">
      <alignment horizontal="center" vertical="center" wrapText="1"/>
      <protection/>
    </xf>
    <xf numFmtId="2" fontId="8" fillId="0" borderId="0" xfId="54" applyNumberFormat="1" applyFont="1" applyFill="1" applyBorder="1">
      <alignment/>
      <protection/>
    </xf>
    <xf numFmtId="0" fontId="41" fillId="0" borderId="0" xfId="54" applyFill="1" applyBorder="1">
      <alignment/>
      <protection/>
    </xf>
    <xf numFmtId="43" fontId="8" fillId="42" borderId="10" xfId="68" applyFont="1" applyFill="1" applyBorder="1" applyAlignment="1">
      <alignment horizontal="center" vertical="center" wrapText="1"/>
    </xf>
    <xf numFmtId="0" fontId="41" fillId="0" borderId="12" xfId="54" applyBorder="1">
      <alignment/>
      <protection/>
    </xf>
    <xf numFmtId="183" fontId="6" fillId="0" borderId="12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center" wrapText="1"/>
    </xf>
    <xf numFmtId="0" fontId="94" fillId="0" borderId="0" xfId="55">
      <alignment/>
      <protection/>
    </xf>
    <xf numFmtId="0" fontId="94" fillId="0" borderId="0" xfId="55" applyAlignment="1">
      <alignment wrapText="1"/>
      <protection/>
    </xf>
    <xf numFmtId="0" fontId="48" fillId="0" borderId="46" xfId="55" applyFont="1" applyBorder="1" applyAlignment="1">
      <alignment horizontal="center" vertical="center" wrapText="1"/>
      <protection/>
    </xf>
    <xf numFmtId="0" fontId="48" fillId="0" borderId="47" xfId="55" applyFont="1" applyBorder="1" applyAlignment="1">
      <alignment horizontal="center" vertical="center" wrapText="1"/>
      <protection/>
    </xf>
    <xf numFmtId="0" fontId="48" fillId="0" borderId="50" xfId="55" applyFont="1" applyBorder="1" applyAlignment="1">
      <alignment horizontal="center" vertical="center" wrapText="1"/>
      <protection/>
    </xf>
    <xf numFmtId="0" fontId="34" fillId="0" borderId="61" xfId="55" applyFont="1" applyBorder="1" applyAlignment="1">
      <alignment horizontal="center" vertical="center" wrapText="1"/>
      <protection/>
    </xf>
    <xf numFmtId="0" fontId="34" fillId="0" borderId="62" xfId="55" applyFont="1" applyBorder="1" applyAlignment="1">
      <alignment horizontal="center" vertical="center" wrapText="1"/>
      <protection/>
    </xf>
    <xf numFmtId="0" fontId="34" fillId="0" borderId="47" xfId="55" applyFont="1" applyBorder="1" applyAlignment="1">
      <alignment horizontal="center" vertical="center" wrapText="1"/>
      <protection/>
    </xf>
    <xf numFmtId="0" fontId="34" fillId="0" borderId="63" xfId="55" applyFont="1" applyBorder="1" applyAlignment="1">
      <alignment horizontal="center" vertical="center" wrapText="1"/>
      <protection/>
    </xf>
    <xf numFmtId="0" fontId="113" fillId="0" borderId="64" xfId="55" applyFont="1" applyBorder="1" applyAlignment="1">
      <alignment vertical="center" wrapText="1"/>
      <protection/>
    </xf>
    <xf numFmtId="0" fontId="34" fillId="0" borderId="65" xfId="55" applyFont="1" applyBorder="1" applyAlignment="1">
      <alignment horizontal="center" vertical="center" wrapText="1"/>
      <protection/>
    </xf>
    <xf numFmtId="0" fontId="34" fillId="0" borderId="65" xfId="55" applyFont="1" applyBorder="1" applyAlignment="1">
      <alignment horizontal="center" vertical="center"/>
      <protection/>
    </xf>
    <xf numFmtId="180" fontId="34" fillId="0" borderId="65" xfId="55" applyNumberFormat="1" applyFont="1" applyBorder="1" applyAlignment="1">
      <alignment horizontal="center" vertical="center"/>
      <protection/>
    </xf>
    <xf numFmtId="184" fontId="34" fillId="0" borderId="66" xfId="62" applyNumberFormat="1" applyFont="1" applyBorder="1" applyAlignment="1">
      <alignment horizontal="center" vertical="center"/>
    </xf>
    <xf numFmtId="2" fontId="4" fillId="0" borderId="34" xfId="55" applyNumberFormat="1" applyFont="1" applyBorder="1" applyAlignment="1">
      <alignment horizontal="left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/>
      <protection/>
    </xf>
    <xf numFmtId="180" fontId="34" fillId="0" borderId="10" xfId="55" applyNumberFormat="1" applyFont="1" applyBorder="1" applyAlignment="1">
      <alignment horizontal="center" vertical="center"/>
      <protection/>
    </xf>
    <xf numFmtId="184" fontId="34" fillId="0" borderId="35" xfId="62" applyNumberFormat="1" applyFont="1" applyBorder="1" applyAlignment="1">
      <alignment horizontal="center" vertical="center"/>
    </xf>
    <xf numFmtId="2" fontId="4" fillId="0" borderId="67" xfId="55" applyNumberFormat="1" applyFont="1" applyBorder="1" applyAlignment="1">
      <alignment horizontal="left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/>
      <protection/>
    </xf>
    <xf numFmtId="180" fontId="34" fillId="0" borderId="12" xfId="55" applyNumberFormat="1" applyFont="1" applyBorder="1" applyAlignment="1">
      <alignment horizontal="center" vertical="center"/>
      <protection/>
    </xf>
    <xf numFmtId="184" fontId="34" fillId="0" borderId="68" xfId="62" applyNumberFormat="1" applyFont="1" applyBorder="1" applyAlignment="1">
      <alignment horizontal="center" vertical="center"/>
    </xf>
    <xf numFmtId="2" fontId="4" fillId="0" borderId="64" xfId="55" applyNumberFormat="1" applyFont="1" applyBorder="1" applyAlignment="1">
      <alignment horizontal="center" vertical="center" wrapText="1"/>
      <protection/>
    </xf>
    <xf numFmtId="0" fontId="113" fillId="0" borderId="64" xfId="55" applyFont="1" applyBorder="1" applyAlignment="1">
      <alignment vertical="top" wrapText="1"/>
      <protection/>
    </xf>
    <xf numFmtId="0" fontId="113" fillId="0" borderId="65" xfId="55" applyFont="1" applyBorder="1" applyAlignment="1">
      <alignment horizontal="center" vertical="center" wrapText="1"/>
      <protection/>
    </xf>
    <xf numFmtId="0" fontId="113" fillId="0" borderId="34" xfId="55" applyFont="1" applyBorder="1" applyAlignment="1">
      <alignment vertical="top" wrapText="1"/>
      <protection/>
    </xf>
    <xf numFmtId="0" fontId="113" fillId="0" borderId="10" xfId="55" applyFont="1" applyBorder="1" applyAlignment="1">
      <alignment horizontal="center" vertical="center" wrapText="1"/>
      <protection/>
    </xf>
    <xf numFmtId="0" fontId="113" fillId="0" borderId="38" xfId="55" applyFont="1" applyBorder="1" applyAlignment="1">
      <alignment vertical="top" wrapText="1"/>
      <protection/>
    </xf>
    <xf numFmtId="0" fontId="34" fillId="0" borderId="39" xfId="55" applyFont="1" applyBorder="1" applyAlignment="1">
      <alignment horizontal="center" vertical="center" wrapText="1"/>
      <protection/>
    </xf>
    <xf numFmtId="0" fontId="113" fillId="0" borderId="39" xfId="55" applyFont="1" applyBorder="1" applyAlignment="1">
      <alignment horizontal="center" vertical="center" wrapText="1"/>
      <protection/>
    </xf>
    <xf numFmtId="180" fontId="34" fillId="0" borderId="39" xfId="55" applyNumberFormat="1" applyFont="1" applyBorder="1" applyAlignment="1">
      <alignment horizontal="center" vertical="center"/>
      <protection/>
    </xf>
    <xf numFmtId="184" fontId="34" fillId="0" borderId="40" xfId="62" applyNumberFormat="1" applyFont="1" applyBorder="1" applyAlignment="1">
      <alignment horizontal="center" vertical="center"/>
    </xf>
    <xf numFmtId="0" fontId="34" fillId="0" borderId="11" xfId="55" applyFont="1" applyBorder="1" applyAlignment="1">
      <alignment horizontal="center" vertical="center" wrapText="1"/>
      <protection/>
    </xf>
    <xf numFmtId="180" fontId="34" fillId="0" borderId="11" xfId="55" applyNumberFormat="1" applyFont="1" applyBorder="1" applyAlignment="1">
      <alignment horizontal="center" vertical="center"/>
      <protection/>
    </xf>
    <xf numFmtId="184" fontId="34" fillId="0" borderId="51" xfId="62" applyNumberFormat="1" applyFont="1" applyBorder="1" applyAlignment="1">
      <alignment horizontal="center" vertical="center"/>
    </xf>
    <xf numFmtId="0" fontId="113" fillId="0" borderId="67" xfId="55" applyFont="1" applyBorder="1" applyAlignment="1">
      <alignment horizontal="center" vertical="center" wrapText="1"/>
      <protection/>
    </xf>
    <xf numFmtId="0" fontId="127" fillId="0" borderId="12" xfId="55" applyFont="1" applyBorder="1" applyAlignment="1">
      <alignment horizontal="center" vertical="center" wrapText="1"/>
      <protection/>
    </xf>
    <xf numFmtId="0" fontId="127" fillId="0" borderId="65" xfId="55" applyFont="1" applyBorder="1" applyAlignment="1">
      <alignment horizontal="center" vertical="center" wrapText="1"/>
      <protection/>
    </xf>
    <xf numFmtId="0" fontId="127" fillId="0" borderId="10" xfId="55" applyFont="1" applyBorder="1" applyAlignment="1">
      <alignment horizontal="center" vertical="center" wrapText="1"/>
      <protection/>
    </xf>
    <xf numFmtId="0" fontId="127" fillId="0" borderId="39" xfId="55" applyFont="1" applyBorder="1" applyAlignment="1">
      <alignment horizontal="center" vertical="center" wrapText="1"/>
      <protection/>
    </xf>
    <xf numFmtId="0" fontId="113" fillId="0" borderId="69" xfId="55" applyFont="1" applyBorder="1" applyAlignment="1">
      <alignment horizontal="left" wrapText="1"/>
      <protection/>
    </xf>
    <xf numFmtId="0" fontId="127" fillId="0" borderId="22" xfId="55" applyFont="1" applyFill="1" applyBorder="1" applyAlignment="1">
      <alignment horizontal="center" vertical="center" wrapText="1"/>
      <protection/>
    </xf>
    <xf numFmtId="0" fontId="113" fillId="0" borderId="34" xfId="55" applyFont="1" applyBorder="1" applyAlignment="1">
      <alignment horizontal="left" wrapText="1"/>
      <protection/>
    </xf>
    <xf numFmtId="0" fontId="127" fillId="0" borderId="10" xfId="55" applyFont="1" applyFill="1" applyBorder="1" applyAlignment="1">
      <alignment horizontal="center" vertical="center" wrapText="1"/>
      <protection/>
    </xf>
    <xf numFmtId="2" fontId="34" fillId="0" borderId="10" xfId="55" applyNumberFormat="1" applyFont="1" applyFill="1" applyBorder="1" applyAlignment="1">
      <alignment horizontal="center" vertical="center"/>
      <protection/>
    </xf>
    <xf numFmtId="180" fontId="34" fillId="0" borderId="10" xfId="55" applyNumberFormat="1" applyFont="1" applyFill="1" applyBorder="1" applyAlignment="1">
      <alignment horizontal="center" vertical="center"/>
      <protection/>
    </xf>
    <xf numFmtId="0" fontId="113" fillId="0" borderId="38" xfId="55" applyFont="1" applyBorder="1" applyAlignment="1">
      <alignment horizontal="left" wrapText="1"/>
      <protection/>
    </xf>
    <xf numFmtId="0" fontId="127" fillId="0" borderId="39" xfId="55" applyNumberFormat="1" applyFont="1" applyFill="1" applyBorder="1" applyAlignment="1">
      <alignment horizontal="center" vertical="center"/>
      <protection/>
    </xf>
    <xf numFmtId="180" fontId="34" fillId="0" borderId="39" xfId="55" applyNumberFormat="1" applyFont="1" applyFill="1" applyBorder="1" applyAlignment="1">
      <alignment horizontal="center" vertical="center"/>
      <protection/>
    </xf>
    <xf numFmtId="0" fontId="94" fillId="0" borderId="0" xfId="55" applyFill="1">
      <alignment/>
      <protection/>
    </xf>
    <xf numFmtId="0" fontId="4" fillId="0" borderId="15" xfId="55" applyFont="1" applyBorder="1" applyAlignment="1">
      <alignment vertical="center" wrapText="1"/>
      <protection/>
    </xf>
    <xf numFmtId="0" fontId="34" fillId="0" borderId="65" xfId="55" applyFont="1" applyFill="1" applyBorder="1" applyAlignment="1">
      <alignment horizontal="center" wrapText="1"/>
      <protection/>
    </xf>
    <xf numFmtId="0" fontId="34" fillId="0" borderId="10" xfId="55" applyFont="1" applyFill="1" applyBorder="1" applyAlignment="1">
      <alignment horizontal="center" wrapText="1"/>
      <protection/>
    </xf>
    <xf numFmtId="0" fontId="113" fillId="0" borderId="65" xfId="55" applyFont="1" applyFill="1" applyBorder="1" applyAlignment="1">
      <alignment horizontal="center"/>
      <protection/>
    </xf>
    <xf numFmtId="0" fontId="113" fillId="0" borderId="10" xfId="55" applyFont="1" applyFill="1" applyBorder="1" applyAlignment="1">
      <alignment horizontal="center"/>
      <protection/>
    </xf>
    <xf numFmtId="0" fontId="113" fillId="0" borderId="39" xfId="55" applyFont="1" applyFill="1" applyBorder="1" applyAlignment="1">
      <alignment horizontal="center"/>
      <protection/>
    </xf>
    <xf numFmtId="0" fontId="6" fillId="0" borderId="64" xfId="55" applyFont="1" applyFill="1" applyBorder="1" applyAlignment="1">
      <alignment horizontal="left" wrapText="1"/>
      <protection/>
    </xf>
    <xf numFmtId="0" fontId="34" fillId="0" borderId="65" xfId="55" applyFont="1" applyFill="1" applyBorder="1" applyAlignment="1">
      <alignment horizontal="center"/>
      <protection/>
    </xf>
    <xf numFmtId="9" fontId="34" fillId="0" borderId="66" xfId="62" applyFont="1" applyBorder="1" applyAlignment="1">
      <alignment horizontal="center"/>
    </xf>
    <xf numFmtId="0" fontId="6" fillId="0" borderId="34" xfId="55" applyFont="1" applyFill="1" applyBorder="1" applyAlignment="1">
      <alignment horizontal="left" wrapText="1"/>
      <protection/>
    </xf>
    <xf numFmtId="0" fontId="34" fillId="0" borderId="10" xfId="55" applyFont="1" applyFill="1" applyBorder="1" applyAlignment="1">
      <alignment horizontal="center"/>
      <protection/>
    </xf>
    <xf numFmtId="9" fontId="34" fillId="0" borderId="35" xfId="62" applyFont="1" applyBorder="1" applyAlignment="1">
      <alignment horizontal="center"/>
    </xf>
    <xf numFmtId="0" fontId="128" fillId="0" borderId="34" xfId="55" applyFont="1" applyFill="1" applyBorder="1" applyAlignment="1">
      <alignment horizontal="left" wrapText="1"/>
      <protection/>
    </xf>
    <xf numFmtId="0" fontId="128" fillId="0" borderId="38" xfId="55" applyFont="1" applyFill="1" applyBorder="1" applyAlignment="1">
      <alignment horizontal="left" wrapText="1"/>
      <protection/>
    </xf>
    <xf numFmtId="0" fontId="34" fillId="0" borderId="39" xfId="55" applyFont="1" applyFill="1" applyBorder="1" applyAlignment="1">
      <alignment horizontal="center" wrapText="1"/>
      <protection/>
    </xf>
    <xf numFmtId="0" fontId="34" fillId="0" borderId="39" xfId="55" applyFont="1" applyFill="1" applyBorder="1" applyAlignment="1">
      <alignment horizontal="center"/>
      <protection/>
    </xf>
    <xf numFmtId="9" fontId="34" fillId="0" borderId="40" xfId="62" applyFont="1" applyBorder="1" applyAlignment="1">
      <alignment horizontal="center"/>
    </xf>
    <xf numFmtId="0" fontId="34" fillId="0" borderId="0" xfId="55" applyFont="1" applyBorder="1" applyAlignment="1">
      <alignment vertical="center" wrapText="1"/>
      <protection/>
    </xf>
    <xf numFmtId="0" fontId="34" fillId="0" borderId="0" xfId="55" applyFont="1" applyBorder="1" applyAlignment="1">
      <alignment horizontal="center" wrapText="1"/>
      <protection/>
    </xf>
    <xf numFmtId="0" fontId="11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center"/>
      <protection/>
    </xf>
    <xf numFmtId="9" fontId="34" fillId="0" borderId="0" xfId="62" applyFont="1" applyBorder="1" applyAlignment="1">
      <alignment horizontal="center"/>
    </xf>
    <xf numFmtId="0" fontId="52" fillId="0" borderId="0" xfId="55" applyFont="1" applyAlignment="1">
      <alignment/>
      <protection/>
    </xf>
    <xf numFmtId="0" fontId="52" fillId="0" borderId="0" xfId="55" applyFont="1">
      <alignment/>
      <protection/>
    </xf>
    <xf numFmtId="0" fontId="128" fillId="0" borderId="0" xfId="55" applyFont="1" applyFill="1" applyBorder="1" applyAlignment="1">
      <alignment vertical="top"/>
      <protection/>
    </xf>
    <xf numFmtId="0" fontId="52" fillId="0" borderId="0" xfId="55" applyFont="1" applyAlignment="1">
      <alignment horizontal="center" wrapText="1"/>
      <protection/>
    </xf>
    <xf numFmtId="0" fontId="94" fillId="0" borderId="0" xfId="55" applyAlignment="1">
      <alignment horizontal="center" wrapText="1"/>
      <protection/>
    </xf>
    <xf numFmtId="0" fontId="45" fillId="0" borderId="0" xfId="55" applyFont="1">
      <alignment/>
      <protection/>
    </xf>
    <xf numFmtId="0" fontId="29" fillId="0" borderId="0" xfId="55" applyFont="1">
      <alignment/>
      <protection/>
    </xf>
    <xf numFmtId="0" fontId="53" fillId="0" borderId="0" xfId="55" applyFont="1" applyAlignment="1">
      <alignment/>
      <protection/>
    </xf>
    <xf numFmtId="0" fontId="50" fillId="0" borderId="0" xfId="55" applyFont="1">
      <alignment/>
      <protection/>
    </xf>
    <xf numFmtId="0" fontId="6" fillId="0" borderId="0" xfId="55" applyFont="1" applyAlignment="1">
      <alignment wrapText="1"/>
      <protection/>
    </xf>
    <xf numFmtId="0" fontId="10" fillId="0" borderId="0" xfId="55" applyFont="1" applyBorder="1" applyAlignment="1">
      <alignment vertical="top" wrapText="1"/>
      <protection/>
    </xf>
    <xf numFmtId="0" fontId="6" fillId="0" borderId="0" xfId="55" applyFont="1" applyAlignment="1">
      <alignment horizontal="center" wrapText="1"/>
      <protection/>
    </xf>
    <xf numFmtId="0" fontId="129" fillId="0" borderId="70" xfId="55" applyFont="1" applyFill="1" applyBorder="1" applyAlignment="1">
      <alignment horizontal="center" vertical="center" wrapText="1"/>
      <protection/>
    </xf>
    <xf numFmtId="0" fontId="130" fillId="0" borderId="0" xfId="55" applyFont="1" applyAlignment="1">
      <alignment horizontal="center" wrapText="1"/>
      <protection/>
    </xf>
    <xf numFmtId="0" fontId="127" fillId="44" borderId="0" xfId="55" applyFont="1" applyFill="1" applyBorder="1" applyAlignment="1">
      <alignment horizontal="center" vertical="center" wrapText="1"/>
      <protection/>
    </xf>
    <xf numFmtId="0" fontId="127" fillId="0" borderId="10" xfId="55" applyFont="1" applyBorder="1" applyAlignment="1">
      <alignment horizontal="center" vertical="center"/>
      <protection/>
    </xf>
    <xf numFmtId="0" fontId="127" fillId="0" borderId="16" xfId="55" applyFont="1" applyBorder="1" applyAlignment="1">
      <alignment horizontal="center" vertical="center"/>
      <protection/>
    </xf>
    <xf numFmtId="0" fontId="127" fillId="0" borderId="10" xfId="55" applyFont="1" applyFill="1" applyBorder="1" applyAlignment="1">
      <alignment horizontal="center" vertical="center"/>
      <protection/>
    </xf>
    <xf numFmtId="0" fontId="127" fillId="0" borderId="43" xfId="55" applyFont="1" applyBorder="1" applyAlignment="1">
      <alignment horizontal="center" vertical="center"/>
      <protection/>
    </xf>
    <xf numFmtId="0" fontId="127" fillId="0" borderId="0" xfId="55" applyFont="1" applyBorder="1" applyAlignment="1">
      <alignment horizontal="center" vertical="center"/>
      <protection/>
    </xf>
    <xf numFmtId="0" fontId="127" fillId="0" borderId="0" xfId="55" applyFont="1" applyAlignment="1">
      <alignment horizontal="center" vertical="center"/>
      <protection/>
    </xf>
    <xf numFmtId="0" fontId="127" fillId="4" borderId="10" xfId="55" applyFont="1" applyFill="1" applyBorder="1" applyAlignment="1">
      <alignment horizontal="center" vertical="center"/>
      <protection/>
    </xf>
    <xf numFmtId="0" fontId="4" fillId="0" borderId="71" xfId="55" applyFont="1" applyFill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37" xfId="55" applyFont="1" applyBorder="1" applyAlignment="1">
      <alignment vertical="center" wrapText="1"/>
      <protection/>
    </xf>
    <xf numFmtId="0" fontId="4" fillId="0" borderId="70" xfId="55" applyFont="1" applyFill="1" applyBorder="1" applyAlignment="1">
      <alignment horizontal="left" vertical="center" wrapText="1"/>
      <protection/>
    </xf>
    <xf numFmtId="0" fontId="127" fillId="45" borderId="38" xfId="55" applyFont="1" applyFill="1" applyBorder="1" applyAlignment="1">
      <alignment horizontal="center" vertical="center"/>
      <protection/>
    </xf>
    <xf numFmtId="0" fontId="127" fillId="0" borderId="48" xfId="55" applyFont="1" applyBorder="1" applyAlignment="1">
      <alignment horizontal="center" vertical="center"/>
      <protection/>
    </xf>
    <xf numFmtId="0" fontId="127" fillId="45" borderId="34" xfId="55" applyFont="1" applyFill="1" applyBorder="1" applyAlignment="1">
      <alignment horizontal="center" vertical="center"/>
      <protection/>
    </xf>
    <xf numFmtId="0" fontId="127" fillId="4" borderId="64" xfId="55" applyFont="1" applyFill="1" applyBorder="1" applyAlignment="1">
      <alignment horizontal="center" vertical="center"/>
      <protection/>
    </xf>
    <xf numFmtId="0" fontId="127" fillId="4" borderId="34" xfId="55" applyFont="1" applyFill="1" applyBorder="1" applyAlignment="1">
      <alignment horizontal="center" vertical="center"/>
      <protection/>
    </xf>
    <xf numFmtId="0" fontId="127" fillId="4" borderId="38" xfId="55" applyFont="1" applyFill="1" applyBorder="1" applyAlignment="1">
      <alignment horizontal="center" vertical="center"/>
      <protection/>
    </xf>
    <xf numFmtId="9" fontId="127" fillId="4" borderId="10" xfId="60" applyFont="1" applyFill="1" applyBorder="1" applyAlignment="1">
      <alignment horizontal="center" vertical="center"/>
    </xf>
    <xf numFmtId="9" fontId="127" fillId="0" borderId="10" xfId="60" applyFont="1" applyBorder="1" applyAlignment="1">
      <alignment horizontal="center" vertical="center"/>
    </xf>
    <xf numFmtId="9" fontId="127" fillId="0" borderId="10" xfId="60" applyFont="1" applyFill="1" applyBorder="1" applyAlignment="1">
      <alignment horizontal="center" vertical="center"/>
    </xf>
    <xf numFmtId="0" fontId="127" fillId="0" borderId="35" xfId="55" applyFont="1" applyBorder="1" applyAlignment="1">
      <alignment horizontal="center" vertical="center"/>
      <protection/>
    </xf>
    <xf numFmtId="9" fontId="127" fillId="0" borderId="35" xfId="60" applyFont="1" applyBorder="1" applyAlignment="1">
      <alignment horizontal="center" vertical="center"/>
    </xf>
    <xf numFmtId="9" fontId="127" fillId="0" borderId="40" xfId="60" applyFont="1" applyBorder="1" applyAlignment="1">
      <alignment horizontal="center" vertical="center"/>
    </xf>
    <xf numFmtId="0" fontId="127" fillId="0" borderId="15" xfId="55" applyFont="1" applyBorder="1" applyAlignment="1">
      <alignment horizontal="center" vertical="center"/>
      <protection/>
    </xf>
    <xf numFmtId="0" fontId="127" fillId="0" borderId="41" xfId="55" applyFont="1" applyBorder="1" applyAlignment="1">
      <alignment horizontal="center" vertical="center"/>
      <protection/>
    </xf>
    <xf numFmtId="9" fontId="127" fillId="45" borderId="35" xfId="60" applyFont="1" applyFill="1" applyBorder="1" applyAlignment="1">
      <alignment horizontal="center" vertical="center"/>
    </xf>
    <xf numFmtId="0" fontId="127" fillId="45" borderId="35" xfId="55" applyFont="1" applyFill="1" applyBorder="1" applyAlignment="1">
      <alignment horizontal="center" vertical="center"/>
      <protection/>
    </xf>
    <xf numFmtId="0" fontId="127" fillId="45" borderId="40" xfId="55" applyFont="1" applyFill="1" applyBorder="1" applyAlignment="1">
      <alignment horizontal="center" vertical="center"/>
      <protection/>
    </xf>
    <xf numFmtId="9" fontId="127" fillId="0" borderId="16" xfId="60" applyFont="1" applyBorder="1" applyAlignment="1">
      <alignment horizontal="center" vertical="center"/>
    </xf>
    <xf numFmtId="0" fontId="127" fillId="0" borderId="13" xfId="55" applyFont="1" applyBorder="1" applyAlignment="1">
      <alignment horizontal="center" vertical="center"/>
      <protection/>
    </xf>
    <xf numFmtId="0" fontId="127" fillId="44" borderId="48" xfId="55" applyFont="1" applyFill="1" applyBorder="1" applyAlignment="1">
      <alignment horizontal="center" vertical="center" wrapText="1"/>
      <protection/>
    </xf>
    <xf numFmtId="0" fontId="127" fillId="44" borderId="13" xfId="55" applyFont="1" applyFill="1" applyBorder="1" applyAlignment="1">
      <alignment horizontal="center" vertical="center" wrapText="1"/>
      <protection/>
    </xf>
    <xf numFmtId="0" fontId="94" fillId="0" borderId="48" xfId="55" applyBorder="1">
      <alignment/>
      <protection/>
    </xf>
    <xf numFmtId="0" fontId="94" fillId="0" borderId="13" xfId="55" applyBorder="1">
      <alignment/>
      <protection/>
    </xf>
    <xf numFmtId="0" fontId="94" fillId="0" borderId="0" xfId="55" applyBorder="1">
      <alignment/>
      <protection/>
    </xf>
    <xf numFmtId="9" fontId="39" fillId="0" borderId="68" xfId="0" applyNumberFormat="1" applyFont="1" applyFill="1" applyBorder="1" applyAlignment="1">
      <alignment horizontal="center" vertical="center"/>
    </xf>
    <xf numFmtId="1" fontId="39" fillId="0" borderId="12" xfId="0" applyNumberFormat="1" applyFont="1" applyFill="1" applyBorder="1" applyAlignment="1">
      <alignment horizontal="center" vertical="center"/>
    </xf>
    <xf numFmtId="1" fontId="39" fillId="0" borderId="58" xfId="0" applyNumberFormat="1" applyFont="1" applyFill="1" applyBorder="1" applyAlignment="1">
      <alignment horizontal="center" vertical="center"/>
    </xf>
    <xf numFmtId="1" fontId="39" fillId="0" borderId="59" xfId="0" applyNumberFormat="1" applyFont="1" applyFill="1" applyBorder="1" applyAlignment="1">
      <alignment horizontal="center" vertical="center"/>
    </xf>
    <xf numFmtId="9" fontId="39" fillId="0" borderId="55" xfId="0" applyNumberFormat="1" applyFont="1" applyFill="1" applyBorder="1" applyAlignment="1">
      <alignment horizontal="center" vertical="center"/>
    </xf>
    <xf numFmtId="1" fontId="39" fillId="0" borderId="72" xfId="0" applyNumberFormat="1" applyFont="1" applyFill="1" applyBorder="1" applyAlignment="1">
      <alignment horizontal="center" vertical="center"/>
    </xf>
    <xf numFmtId="9" fontId="39" fillId="0" borderId="51" xfId="0" applyNumberFormat="1" applyFont="1" applyFill="1" applyBorder="1" applyAlignment="1">
      <alignment horizontal="center" vertical="center"/>
    </xf>
    <xf numFmtId="1" fontId="39" fillId="0" borderId="11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1" fillId="0" borderId="54" xfId="55" applyFont="1" applyBorder="1" applyAlignment="1">
      <alignment horizontal="center" vertical="center" wrapText="1"/>
      <protection/>
    </xf>
    <xf numFmtId="9" fontId="127" fillId="4" borderId="65" xfId="60" applyFont="1" applyFill="1" applyBorder="1" applyAlignment="1">
      <alignment horizontal="center" vertical="center"/>
    </xf>
    <xf numFmtId="0" fontId="127" fillId="0" borderId="65" xfId="55" applyFont="1" applyBorder="1" applyAlignment="1">
      <alignment horizontal="center" vertical="center"/>
      <protection/>
    </xf>
    <xf numFmtId="9" fontId="127" fillId="0" borderId="65" xfId="60" applyFont="1" applyBorder="1" applyAlignment="1">
      <alignment horizontal="center" vertical="center"/>
    </xf>
    <xf numFmtId="0" fontId="127" fillId="4" borderId="65" xfId="55" applyFont="1" applyFill="1" applyBorder="1" applyAlignment="1">
      <alignment horizontal="center" vertical="center"/>
      <protection/>
    </xf>
    <xf numFmtId="9" fontId="127" fillId="0" borderId="66" xfId="60" applyFont="1" applyBorder="1" applyAlignment="1">
      <alignment horizontal="center" vertical="center"/>
    </xf>
    <xf numFmtId="0" fontId="127" fillId="4" borderId="39" xfId="55" applyFont="1" applyFill="1" applyBorder="1" applyAlignment="1">
      <alignment horizontal="center" vertical="center"/>
      <protection/>
    </xf>
    <xf numFmtId="0" fontId="127" fillId="0" borderId="39" xfId="55" applyFont="1" applyBorder="1" applyAlignment="1">
      <alignment horizontal="center" vertical="center"/>
      <protection/>
    </xf>
    <xf numFmtId="9" fontId="127" fillId="0" borderId="39" xfId="60" applyFont="1" applyBorder="1" applyAlignment="1">
      <alignment horizontal="center" vertical="center"/>
    </xf>
    <xf numFmtId="9" fontId="127" fillId="4" borderId="39" xfId="60" applyFont="1" applyFill="1" applyBorder="1" applyAlignment="1">
      <alignment horizontal="center" vertical="center"/>
    </xf>
    <xf numFmtId="0" fontId="127" fillId="4" borderId="15" xfId="55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27" fillId="0" borderId="65" xfId="55" applyFont="1" applyFill="1" applyBorder="1" applyAlignment="1">
      <alignment horizontal="center" vertical="center"/>
      <protection/>
    </xf>
    <xf numFmtId="9" fontId="127" fillId="0" borderId="65" xfId="60" applyFont="1" applyFill="1" applyBorder="1" applyAlignment="1">
      <alignment horizontal="center" vertical="center"/>
    </xf>
    <xf numFmtId="2" fontId="127" fillId="0" borderId="10" xfId="55" applyNumberFormat="1" applyFont="1" applyFill="1" applyBorder="1" applyAlignment="1">
      <alignment horizontal="center" vertical="center"/>
      <protection/>
    </xf>
    <xf numFmtId="0" fontId="127" fillId="0" borderId="39" xfId="55" applyFont="1" applyFill="1" applyBorder="1" applyAlignment="1">
      <alignment horizontal="center" vertical="center"/>
      <protection/>
    </xf>
    <xf numFmtId="9" fontId="127" fillId="0" borderId="39" xfId="60" applyFont="1" applyFill="1" applyBorder="1" applyAlignment="1">
      <alignment horizontal="center" vertical="center"/>
    </xf>
    <xf numFmtId="0" fontId="41" fillId="0" borderId="0" xfId="54" applyBorder="1">
      <alignment/>
      <protection/>
    </xf>
    <xf numFmtId="2" fontId="8" fillId="0" borderId="0" xfId="54" applyNumberFormat="1" applyFont="1" applyBorder="1">
      <alignment/>
      <protection/>
    </xf>
    <xf numFmtId="0" fontId="41" fillId="41" borderId="0" xfId="54" applyFill="1" applyBorder="1">
      <alignment/>
      <protection/>
    </xf>
    <xf numFmtId="0" fontId="5" fillId="6" borderId="4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1" fontId="13" fillId="6" borderId="50" xfId="0" applyNumberFormat="1" applyFont="1" applyFill="1" applyBorder="1" applyAlignment="1">
      <alignment horizontal="center" vertical="center"/>
    </xf>
    <xf numFmtId="1" fontId="13" fillId="6" borderId="47" xfId="0" applyNumberFormat="1" applyFont="1" applyFill="1" applyBorder="1" applyAlignment="1">
      <alignment horizontal="center" vertical="center"/>
    </xf>
    <xf numFmtId="10" fontId="39" fillId="6" borderId="46" xfId="0" applyNumberFormat="1" applyFont="1" applyFill="1" applyBorder="1" applyAlignment="1">
      <alignment horizontal="center" vertical="center"/>
    </xf>
    <xf numFmtId="183" fontId="13" fillId="3" borderId="49" xfId="0" applyNumberFormat="1" applyFont="1" applyFill="1" applyBorder="1" applyAlignment="1">
      <alignment horizontal="center" vertical="center" textRotation="180"/>
    </xf>
    <xf numFmtId="179" fontId="13" fillId="3" borderId="54" xfId="67" applyNumberFormat="1" applyFont="1" applyFill="1" applyBorder="1" applyAlignment="1">
      <alignment horizontal="center" vertical="center" textRotation="180" wrapText="1"/>
    </xf>
    <xf numFmtId="1" fontId="0" fillId="3" borderId="49" xfId="0" applyNumberFormat="1" applyFont="1" applyFill="1" applyBorder="1" applyAlignment="1">
      <alignment horizontal="center" vertical="center"/>
    </xf>
    <xf numFmtId="1" fontId="0" fillId="3" borderId="44" xfId="0" applyNumberFormat="1" applyFont="1" applyFill="1" applyBorder="1" applyAlignment="1">
      <alignment horizontal="center" vertical="center"/>
    </xf>
    <xf numFmtId="10" fontId="23" fillId="3" borderId="54" xfId="0" applyNumberFormat="1" applyFont="1" applyFill="1" applyBorder="1" applyAlignment="1">
      <alignment horizontal="center" vertical="center"/>
    </xf>
    <xf numFmtId="1" fontId="39" fillId="3" borderId="24" xfId="0" applyNumberFormat="1" applyFont="1" applyFill="1" applyBorder="1" applyAlignment="1">
      <alignment horizontal="center" vertical="center"/>
    </xf>
    <xf numFmtId="1" fontId="39" fillId="3" borderId="33" xfId="0" applyNumberFormat="1" applyFont="1" applyFill="1" applyBorder="1" applyAlignment="1">
      <alignment horizontal="center" vertical="center"/>
    </xf>
    <xf numFmtId="1" fontId="39" fillId="12" borderId="42" xfId="0" applyNumberFormat="1" applyFont="1" applyFill="1" applyBorder="1" applyAlignment="1">
      <alignment horizontal="center" vertical="center"/>
    </xf>
    <xf numFmtId="0" fontId="4" fillId="12" borderId="62" xfId="0" applyFont="1" applyFill="1" applyBorder="1" applyAlignment="1">
      <alignment horizontal="left" vertical="top"/>
    </xf>
    <xf numFmtId="9" fontId="39" fillId="12" borderId="73" xfId="0" applyNumberFormat="1" applyFont="1" applyFill="1" applyBorder="1" applyAlignment="1">
      <alignment horizontal="center" vertical="center"/>
    </xf>
    <xf numFmtId="1" fontId="39" fillId="0" borderId="31" xfId="0" applyNumberFormat="1" applyFont="1" applyFill="1" applyBorder="1" applyAlignment="1">
      <alignment horizontal="center" vertical="center"/>
    </xf>
    <xf numFmtId="0" fontId="132" fillId="0" borderId="52" xfId="55" applyFont="1" applyBorder="1" applyAlignment="1">
      <alignment horizontal="center" vertical="center" wrapText="1"/>
      <protection/>
    </xf>
    <xf numFmtId="0" fontId="132" fillId="0" borderId="53" xfId="55" applyFont="1" applyBorder="1" applyAlignment="1">
      <alignment horizontal="center" vertical="center" wrapText="1"/>
      <protection/>
    </xf>
    <xf numFmtId="1" fontId="39" fillId="6" borderId="0" xfId="0" applyNumberFormat="1" applyFont="1" applyFill="1" applyBorder="1" applyAlignment="1">
      <alignment horizontal="center" vertical="center"/>
    </xf>
    <xf numFmtId="1" fontId="39" fillId="6" borderId="14" xfId="0" applyNumberFormat="1" applyFont="1" applyFill="1" applyBorder="1" applyAlignment="1">
      <alignment horizontal="center" vertical="center"/>
    </xf>
    <xf numFmtId="10" fontId="39" fillId="6" borderId="48" xfId="0" applyNumberFormat="1" applyFont="1" applyFill="1" applyBorder="1" applyAlignment="1">
      <alignment horizontal="center" vertical="center"/>
    </xf>
    <xf numFmtId="1" fontId="39" fillId="6" borderId="36" xfId="0" applyNumberFormat="1" applyFont="1" applyFill="1" applyBorder="1" applyAlignment="1">
      <alignment horizontal="center" vertical="center"/>
    </xf>
    <xf numFmtId="1" fontId="39" fillId="6" borderId="44" xfId="0" applyNumberFormat="1" applyFont="1" applyFill="1" applyBorder="1" applyAlignment="1">
      <alignment horizontal="center" vertical="center"/>
    </xf>
    <xf numFmtId="10" fontId="39" fillId="6" borderId="49" xfId="0" applyNumberFormat="1" applyFont="1" applyFill="1" applyBorder="1" applyAlignment="1">
      <alignment horizontal="center" vertical="center"/>
    </xf>
    <xf numFmtId="1" fontId="39" fillId="6" borderId="50" xfId="0" applyNumberFormat="1" applyFont="1" applyFill="1" applyBorder="1" applyAlignment="1">
      <alignment horizontal="center" vertical="center"/>
    </xf>
    <xf numFmtId="1" fontId="39" fillId="6" borderId="47" xfId="0" applyNumberFormat="1" applyFont="1" applyFill="1" applyBorder="1" applyAlignment="1">
      <alignment horizontal="center" vertical="center"/>
    </xf>
    <xf numFmtId="1" fontId="39" fillId="6" borderId="62" xfId="0" applyNumberFormat="1" applyFont="1" applyFill="1" applyBorder="1" applyAlignment="1">
      <alignment horizontal="center" vertical="center"/>
    </xf>
    <xf numFmtId="1" fontId="39" fillId="6" borderId="26" xfId="0" applyNumberFormat="1" applyFont="1" applyFill="1" applyBorder="1" applyAlignment="1">
      <alignment horizontal="center" vertical="center"/>
    </xf>
    <xf numFmtId="10" fontId="39" fillId="6" borderId="61" xfId="0" applyNumberFormat="1" applyFont="1" applyFill="1" applyBorder="1" applyAlignment="1">
      <alignment horizontal="center" vertical="center"/>
    </xf>
    <xf numFmtId="1" fontId="13" fillId="3" borderId="49" xfId="0" applyNumberFormat="1" applyFont="1" applyFill="1" applyBorder="1" applyAlignment="1">
      <alignment horizontal="center" vertical="center"/>
    </xf>
    <xf numFmtId="1" fontId="13" fillId="3" borderId="44" xfId="0" applyNumberFormat="1" applyFont="1" applyFill="1" applyBorder="1" applyAlignment="1">
      <alignment horizontal="center" vertical="center"/>
    </xf>
    <xf numFmtId="10" fontId="13" fillId="3" borderId="54" xfId="0" applyNumberFormat="1" applyFont="1" applyFill="1" applyBorder="1" applyAlignment="1">
      <alignment horizontal="center" vertical="center"/>
    </xf>
    <xf numFmtId="10" fontId="13" fillId="3" borderId="74" xfId="0" applyNumberFormat="1" applyFont="1" applyFill="1" applyBorder="1" applyAlignment="1">
      <alignment horizontal="center" vertical="center"/>
    </xf>
    <xf numFmtId="1" fontId="39" fillId="0" borderId="69" xfId="0" applyNumberFormat="1" applyFont="1" applyFill="1" applyBorder="1" applyAlignment="1">
      <alignment horizontal="center" vertical="center"/>
    </xf>
    <xf numFmtId="10" fontId="39" fillId="0" borderId="75" xfId="0" applyNumberFormat="1" applyFont="1" applyFill="1" applyBorder="1" applyAlignment="1">
      <alignment horizontal="center" vertical="center"/>
    </xf>
    <xf numFmtId="1" fontId="39" fillId="0" borderId="25" xfId="0" applyNumberFormat="1" applyFont="1" applyFill="1" applyBorder="1" applyAlignment="1">
      <alignment horizontal="center" vertical="center"/>
    </xf>
    <xf numFmtId="10" fontId="39" fillId="0" borderId="18" xfId="0" applyNumberFormat="1" applyFont="1" applyFill="1" applyBorder="1" applyAlignment="1">
      <alignment horizontal="center" vertical="center"/>
    </xf>
    <xf numFmtId="1" fontId="39" fillId="0" borderId="75" xfId="0" applyNumberFormat="1" applyFont="1" applyFill="1" applyBorder="1" applyAlignment="1">
      <alignment horizontal="center" vertical="center"/>
    </xf>
    <xf numFmtId="1" fontId="39" fillId="0" borderId="18" xfId="0" applyNumberFormat="1" applyFont="1" applyFill="1" applyBorder="1" applyAlignment="1">
      <alignment horizontal="center" vertical="center"/>
    </xf>
    <xf numFmtId="1" fontId="39" fillId="0" borderId="28" xfId="0" applyNumberFormat="1" applyFont="1" applyFill="1" applyBorder="1" applyAlignment="1">
      <alignment horizontal="center" vertical="center"/>
    </xf>
    <xf numFmtId="10" fontId="39" fillId="0" borderId="30" xfId="0" applyNumberFormat="1" applyFont="1" applyFill="1" applyBorder="1" applyAlignment="1">
      <alignment horizontal="center" vertical="center"/>
    </xf>
    <xf numFmtId="10" fontId="39" fillId="0" borderId="32" xfId="0" applyNumberFormat="1" applyFont="1" applyFill="1" applyBorder="1" applyAlignment="1">
      <alignment horizontal="center" vertical="center"/>
    </xf>
    <xf numFmtId="1" fontId="39" fillId="0" borderId="30" xfId="0" applyNumberFormat="1" applyFont="1" applyFill="1" applyBorder="1" applyAlignment="1">
      <alignment horizontal="center" vertical="center"/>
    </xf>
    <xf numFmtId="1" fontId="39" fillId="0" borderId="32" xfId="0" applyNumberFormat="1" applyFont="1" applyFill="1" applyBorder="1" applyAlignment="1">
      <alignment horizontal="center" vertical="center"/>
    </xf>
    <xf numFmtId="10" fontId="39" fillId="0" borderId="55" xfId="0" applyNumberFormat="1" applyFont="1" applyFill="1" applyBorder="1" applyAlignment="1">
      <alignment horizontal="center" vertical="center"/>
    </xf>
    <xf numFmtId="10" fontId="39" fillId="0" borderId="60" xfId="0" applyNumberFormat="1" applyFont="1" applyFill="1" applyBorder="1" applyAlignment="1">
      <alignment horizontal="center" vertical="center"/>
    </xf>
    <xf numFmtId="1" fontId="39" fillId="0" borderId="76" xfId="0" applyNumberFormat="1" applyFont="1" applyFill="1" applyBorder="1" applyAlignment="1">
      <alignment horizontal="center" vertical="center"/>
    </xf>
    <xf numFmtId="10" fontId="39" fillId="0" borderId="73" xfId="0" applyNumberFormat="1" applyFont="1" applyFill="1" applyBorder="1" applyAlignment="1">
      <alignment horizontal="center" vertical="center"/>
    </xf>
    <xf numFmtId="1" fontId="39" fillId="0" borderId="77" xfId="0" applyNumberFormat="1" applyFont="1" applyFill="1" applyBorder="1" applyAlignment="1">
      <alignment horizontal="center" vertical="center"/>
    </xf>
    <xf numFmtId="10" fontId="39" fillId="0" borderId="78" xfId="0" applyNumberFormat="1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37" borderId="7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38" fillId="16" borderId="0" xfId="0" applyFont="1" applyFill="1" applyAlignment="1">
      <alignment horizontal="center"/>
    </xf>
    <xf numFmtId="0" fontId="13" fillId="4" borderId="54" xfId="0" applyFont="1" applyFill="1" applyBorder="1" applyAlignment="1">
      <alignment horizontal="center" vertical="center" wrapText="1"/>
    </xf>
    <xf numFmtId="0" fontId="127" fillId="4" borderId="11" xfId="55" applyFont="1" applyFill="1" applyBorder="1" applyAlignment="1">
      <alignment horizontal="center" vertical="center"/>
      <protection/>
    </xf>
    <xf numFmtId="0" fontId="13" fillId="4" borderId="47" xfId="0" applyFont="1" applyFill="1" applyBorder="1" applyAlignment="1">
      <alignment horizontal="center" vertical="center" wrapText="1"/>
    </xf>
    <xf numFmtId="43" fontId="8" fillId="42" borderId="15" xfId="68" applyFont="1" applyFill="1" applyBorder="1" applyAlignment="1">
      <alignment horizontal="center" vertical="center" wrapText="1"/>
    </xf>
    <xf numFmtId="0" fontId="4" fillId="0" borderId="0" xfId="54" applyFont="1">
      <alignment/>
      <protection/>
    </xf>
    <xf numFmtId="0" fontId="4" fillId="0" borderId="0" xfId="54" applyFont="1" applyAlignment="1">
      <alignment horizontal="center" vertical="center"/>
      <protection/>
    </xf>
    <xf numFmtId="2" fontId="133" fillId="0" borderId="0" xfId="54" applyNumberFormat="1" applyFont="1" applyAlignment="1">
      <alignment horizontal="left"/>
      <protection/>
    </xf>
    <xf numFmtId="2" fontId="5" fillId="0" borderId="0" xfId="54" applyNumberFormat="1" applyFont="1" applyFill="1" applyBorder="1" applyAlignment="1">
      <alignment/>
      <protection/>
    </xf>
    <xf numFmtId="2" fontId="5" fillId="0" borderId="0" xfId="54" applyNumberFormat="1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 applyAlignment="1">
      <alignment horizontal="center" vertical="center" wrapText="1"/>
      <protection/>
    </xf>
    <xf numFmtId="2" fontId="4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2" fontId="4" fillId="41" borderId="10" xfId="54" applyNumberFormat="1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1" fontId="4" fillId="0" borderId="10" xfId="54" applyNumberFormat="1" applyFont="1" applyBorder="1" applyAlignment="1">
      <alignment horizontal="center" vertical="center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9" fontId="4" fillId="0" borderId="10" xfId="61" applyFont="1" applyFill="1" applyBorder="1" applyAlignment="1">
      <alignment horizontal="center" vertical="center" wrapText="1"/>
    </xf>
    <xf numFmtId="2" fontId="4" fillId="0" borderId="10" xfId="54" applyNumberFormat="1" applyFont="1" applyBorder="1" applyAlignment="1">
      <alignment horizontal="center" vertical="center" wrapText="1"/>
      <protection/>
    </xf>
    <xf numFmtId="9" fontId="4" fillId="42" borderId="10" xfId="61" applyFont="1" applyFill="1" applyBorder="1" applyAlignment="1">
      <alignment horizontal="center" vertical="center" wrapText="1"/>
    </xf>
    <xf numFmtId="1" fontId="4" fillId="0" borderId="10" xfId="54" applyNumberFormat="1" applyFont="1" applyBorder="1" applyAlignment="1">
      <alignment horizontal="center" vertical="center" wrapText="1"/>
      <protection/>
    </xf>
    <xf numFmtId="202" fontId="5" fillId="42" borderId="10" xfId="68" applyNumberFormat="1" applyFont="1" applyFill="1" applyBorder="1" applyAlignment="1">
      <alignment horizontal="center" vertical="center" wrapText="1"/>
    </xf>
    <xf numFmtId="43" fontId="5" fillId="42" borderId="10" xfId="68" applyFont="1" applyFill="1" applyBorder="1" applyAlignment="1">
      <alignment horizontal="center" vertical="center" wrapText="1"/>
    </xf>
    <xf numFmtId="9" fontId="5" fillId="42" borderId="10" xfId="54" applyNumberFormat="1" applyFont="1" applyFill="1" applyBorder="1" applyAlignment="1">
      <alignment horizontal="center" vertical="center" wrapText="1"/>
      <protection/>
    </xf>
    <xf numFmtId="1" fontId="4" fillId="42" borderId="10" xfId="54" applyNumberFormat="1" applyFont="1" applyFill="1" applyBorder="1" applyAlignment="1">
      <alignment horizontal="center" vertical="center" wrapText="1"/>
      <protection/>
    </xf>
    <xf numFmtId="1" fontId="4" fillId="0" borderId="10" xfId="68" applyNumberFormat="1" applyFont="1" applyFill="1" applyBorder="1" applyAlignment="1">
      <alignment horizontal="center" vertical="center"/>
    </xf>
    <xf numFmtId="2" fontId="4" fillId="0" borderId="10" xfId="68" applyNumberFormat="1" applyFont="1" applyFill="1" applyBorder="1" applyAlignment="1">
      <alignment horizontal="center" vertical="center"/>
    </xf>
    <xf numFmtId="2" fontId="4" fillId="0" borderId="10" xfId="68" applyNumberFormat="1" applyFont="1" applyBorder="1" applyAlignment="1">
      <alignment horizontal="center" vertical="center"/>
    </xf>
    <xf numFmtId="1" fontId="4" fillId="0" borderId="10" xfId="68" applyNumberFormat="1" applyFont="1" applyBorder="1" applyAlignment="1">
      <alignment horizontal="center" vertical="center"/>
    </xf>
    <xf numFmtId="1" fontId="4" fillId="0" borderId="0" xfId="54" applyNumberFormat="1" applyFont="1" applyFill="1" applyBorder="1" applyAlignment="1">
      <alignment horizontal="center" vertical="center"/>
      <protection/>
    </xf>
    <xf numFmtId="2" fontId="4" fillId="0" borderId="0" xfId="54" applyNumberFormat="1" applyFont="1" applyFill="1" applyBorder="1" applyAlignment="1">
      <alignment horizontal="center" vertical="center" wrapText="1"/>
      <protection/>
    </xf>
    <xf numFmtId="2" fontId="4" fillId="0" borderId="0" xfId="68" applyNumberFormat="1" applyFont="1" applyFill="1" applyBorder="1" applyAlignment="1">
      <alignment horizontal="center" vertical="center"/>
    </xf>
    <xf numFmtId="9" fontId="4" fillId="0" borderId="0" xfId="61" applyFont="1" applyFill="1" applyBorder="1" applyAlignment="1">
      <alignment horizontal="center" vertical="center" wrapText="1"/>
    </xf>
    <xf numFmtId="43" fontId="5" fillId="0" borderId="0" xfId="68" applyFont="1" applyFill="1" applyBorder="1" applyAlignment="1">
      <alignment horizontal="center" vertical="center" wrapText="1"/>
    </xf>
    <xf numFmtId="9" fontId="5" fillId="0" borderId="0" xfId="54" applyNumberFormat="1" applyFont="1" applyFill="1" applyBorder="1" applyAlignment="1">
      <alignment horizontal="center" vertical="center" wrapText="1"/>
      <protection/>
    </xf>
    <xf numFmtId="43" fontId="5" fillId="0" borderId="10" xfId="68" applyFont="1" applyFill="1" applyBorder="1" applyAlignment="1">
      <alignment horizontal="center" vertical="center" wrapText="1"/>
    </xf>
    <xf numFmtId="2" fontId="4" fillId="0" borderId="10" xfId="54" applyNumberFormat="1" applyFont="1" applyBorder="1" applyAlignment="1">
      <alignment horizontal="center" vertical="center"/>
      <protection/>
    </xf>
    <xf numFmtId="1" fontId="4" fillId="0" borderId="10" xfId="54" applyNumberFormat="1" applyFont="1" applyBorder="1" applyAlignment="1">
      <alignment horizontal="left"/>
      <protection/>
    </xf>
    <xf numFmtId="2" fontId="4" fillId="0" borderId="10" xfId="54" applyNumberFormat="1" applyFont="1" applyFill="1" applyBorder="1" applyAlignment="1">
      <alignment horizontal="left" wrapText="1"/>
      <protection/>
    </xf>
    <xf numFmtId="2" fontId="4" fillId="0" borderId="10" xfId="54" applyNumberFormat="1" applyFont="1" applyFill="1" applyBorder="1" applyAlignment="1">
      <alignment horizontal="left"/>
      <protection/>
    </xf>
    <xf numFmtId="180" fontId="4" fillId="0" borderId="10" xfId="54" applyNumberFormat="1" applyFont="1" applyBorder="1" applyAlignment="1">
      <alignment horizontal="center" vertical="center" wrapText="1"/>
      <protection/>
    </xf>
    <xf numFmtId="180" fontId="4" fillId="0" borderId="10" xfId="68" applyNumberFormat="1" applyFont="1" applyBorder="1" applyAlignment="1">
      <alignment horizontal="center" vertical="center"/>
    </xf>
    <xf numFmtId="1" fontId="4" fillId="0" borderId="0" xfId="54" applyNumberFormat="1" applyFont="1" applyFill="1" applyBorder="1" applyAlignment="1">
      <alignment horizontal="left"/>
      <protection/>
    </xf>
    <xf numFmtId="2" fontId="4" fillId="0" borderId="0" xfId="54" applyNumberFormat="1" applyFont="1" applyBorder="1" applyAlignment="1">
      <alignment wrapText="1"/>
      <protection/>
    </xf>
    <xf numFmtId="0" fontId="4" fillId="0" borderId="0" xfId="54" applyFont="1" applyFill="1" applyBorder="1" applyAlignment="1">
      <alignment horizontal="left" wrapText="1"/>
      <protection/>
    </xf>
    <xf numFmtId="2" fontId="4" fillId="12" borderId="10" xfId="68" applyNumberFormat="1" applyFont="1" applyFill="1" applyBorder="1" applyAlignment="1">
      <alignment horizontal="center" vertical="center"/>
    </xf>
    <xf numFmtId="184" fontId="4" fillId="12" borderId="10" xfId="61" applyNumberFormat="1" applyFont="1" applyFill="1" applyBorder="1" applyAlignment="1">
      <alignment horizontal="center" vertical="center" wrapText="1"/>
    </xf>
    <xf numFmtId="2" fontId="4" fillId="46" borderId="10" xfId="68" applyNumberFormat="1" applyFont="1" applyFill="1" applyBorder="1" applyAlignment="1">
      <alignment horizontal="center" vertical="center"/>
    </xf>
    <xf numFmtId="184" fontId="4" fillId="46" borderId="10" xfId="61" applyNumberFormat="1" applyFont="1" applyFill="1" applyBorder="1" applyAlignment="1">
      <alignment horizontal="center" vertical="center" wrapText="1"/>
    </xf>
    <xf numFmtId="2" fontId="4" fillId="13" borderId="10" xfId="68" applyNumberFormat="1" applyFont="1" applyFill="1" applyBorder="1" applyAlignment="1">
      <alignment horizontal="center" vertical="center"/>
    </xf>
    <xf numFmtId="184" fontId="4" fillId="13" borderId="10" xfId="61" applyNumberFormat="1" applyFont="1" applyFill="1" applyBorder="1" applyAlignment="1">
      <alignment horizontal="center" vertical="center" wrapText="1"/>
    </xf>
    <xf numFmtId="2" fontId="4" fillId="22" borderId="10" xfId="68" applyNumberFormat="1" applyFont="1" applyFill="1" applyBorder="1" applyAlignment="1">
      <alignment horizontal="center" vertical="center"/>
    </xf>
    <xf numFmtId="2" fontId="4" fillId="16" borderId="10" xfId="68" applyNumberFormat="1" applyFont="1" applyFill="1" applyBorder="1" applyAlignment="1">
      <alignment horizontal="center" vertical="center"/>
    </xf>
    <xf numFmtId="184" fontId="4" fillId="16" borderId="10" xfId="61" applyNumberFormat="1" applyFont="1" applyFill="1" applyBorder="1" applyAlignment="1">
      <alignment horizontal="center" vertical="center" wrapText="1"/>
    </xf>
    <xf numFmtId="43" fontId="129" fillId="22" borderId="10" xfId="68" applyFont="1" applyFill="1" applyBorder="1" applyAlignment="1">
      <alignment horizontal="center" vertical="center" wrapText="1"/>
    </xf>
    <xf numFmtId="2" fontId="5" fillId="42" borderId="10" xfId="54" applyNumberFormat="1" applyFont="1" applyFill="1" applyBorder="1" applyAlignment="1">
      <alignment horizontal="center" vertical="center" wrapText="1"/>
      <protection/>
    </xf>
    <xf numFmtId="9" fontId="5" fillId="42" borderId="16" xfId="54" applyNumberFormat="1" applyFont="1" applyFill="1" applyBorder="1" applyAlignment="1">
      <alignment horizontal="center" vertical="center" wrapText="1"/>
      <protection/>
    </xf>
    <xf numFmtId="2" fontId="4" fillId="0" borderId="0" xfId="54" applyNumberFormat="1" applyFont="1" applyAlignment="1">
      <alignment horizontal="center" vertical="center"/>
      <protection/>
    </xf>
    <xf numFmtId="184" fontId="4" fillId="16" borderId="11" xfId="61" applyNumberFormat="1" applyFont="1" applyFill="1" applyBorder="1" applyAlignment="1">
      <alignment horizontal="center" vertical="center" wrapText="1"/>
    </xf>
    <xf numFmtId="43" fontId="4" fillId="0" borderId="0" xfId="54" applyNumberFormat="1" applyFont="1" applyAlignment="1">
      <alignment horizontal="center" vertical="center"/>
      <protection/>
    </xf>
    <xf numFmtId="9" fontId="5" fillId="42" borderId="27" xfId="54" applyNumberFormat="1" applyFont="1" applyFill="1" applyBorder="1" applyAlignment="1">
      <alignment horizontal="center" vertical="center" wrapText="1"/>
      <protection/>
    </xf>
    <xf numFmtId="200" fontId="4" fillId="0" borderId="0" xfId="54" applyNumberFormat="1" applyFont="1" applyAlignment="1">
      <alignment horizontal="center" vertical="center"/>
      <protection/>
    </xf>
    <xf numFmtId="200" fontId="115" fillId="0" borderId="0" xfId="54" applyNumberFormat="1" applyFont="1" applyAlignment="1">
      <alignment horizontal="center" vertical="center"/>
      <protection/>
    </xf>
    <xf numFmtId="9" fontId="4" fillId="0" borderId="0" xfId="61" applyFont="1" applyAlignment="1">
      <alignment horizontal="center" vertical="center"/>
    </xf>
    <xf numFmtId="0" fontId="22" fillId="0" borderId="10" xfId="54" applyFont="1" applyFill="1" applyBorder="1" applyAlignment="1">
      <alignment horizontal="center" vertical="center" wrapText="1"/>
      <protection/>
    </xf>
    <xf numFmtId="2" fontId="22" fillId="43" borderId="10" xfId="54" applyNumberFormat="1" applyFont="1" applyFill="1" applyBorder="1" applyAlignment="1">
      <alignment horizontal="center" vertical="center" wrapText="1"/>
      <protection/>
    </xf>
    <xf numFmtId="0" fontId="22" fillId="42" borderId="10" xfId="54" applyFont="1" applyFill="1" applyBorder="1" applyAlignment="1">
      <alignment horizontal="center" vertical="center" wrapText="1"/>
      <protection/>
    </xf>
    <xf numFmtId="0" fontId="22" fillId="43" borderId="10" xfId="54" applyFont="1" applyFill="1" applyBorder="1" applyAlignment="1">
      <alignment horizontal="center" vertical="center" wrapText="1"/>
      <protection/>
    </xf>
    <xf numFmtId="2" fontId="22" fillId="9" borderId="10" xfId="54" applyNumberFormat="1" applyFont="1" applyFill="1" applyBorder="1" applyAlignment="1">
      <alignment horizontal="center" vertical="center" wrapText="1"/>
      <protection/>
    </xf>
    <xf numFmtId="0" fontId="22" fillId="9" borderId="10" xfId="54" applyFont="1" applyFill="1" applyBorder="1" applyAlignment="1">
      <alignment horizontal="center" vertical="center" wrapText="1"/>
      <protection/>
    </xf>
    <xf numFmtId="2" fontId="22" fillId="10" borderId="10" xfId="54" applyNumberFormat="1" applyFont="1" applyFill="1" applyBorder="1" applyAlignment="1">
      <alignment horizontal="center" vertical="center" wrapText="1"/>
      <protection/>
    </xf>
    <xf numFmtId="0" fontId="22" fillId="10" borderId="10" xfId="54" applyFont="1" applyFill="1" applyBorder="1" applyAlignment="1">
      <alignment horizontal="center" vertical="center" wrapText="1"/>
      <protection/>
    </xf>
    <xf numFmtId="2" fontId="22" fillId="5" borderId="10" xfId="54" applyNumberFormat="1" applyFont="1" applyFill="1" applyBorder="1" applyAlignment="1">
      <alignment horizontal="center" vertical="center" wrapText="1"/>
      <protection/>
    </xf>
    <xf numFmtId="0" fontId="22" fillId="5" borderId="10" xfId="54" applyFont="1" applyFill="1" applyBorder="1" applyAlignment="1">
      <alignment horizontal="center" vertical="center" wrapText="1"/>
      <protection/>
    </xf>
    <xf numFmtId="2" fontId="22" fillId="6" borderId="10" xfId="54" applyNumberFormat="1" applyFont="1" applyFill="1" applyBorder="1" applyAlignment="1">
      <alignment horizontal="center" vertical="center" wrapText="1"/>
      <protection/>
    </xf>
    <xf numFmtId="0" fontId="22" fillId="6" borderId="10" xfId="54" applyFont="1" applyFill="1" applyBorder="1" applyAlignment="1">
      <alignment horizontal="center" vertical="center" wrapText="1"/>
      <protection/>
    </xf>
    <xf numFmtId="2" fontId="22" fillId="2" borderId="10" xfId="54" applyNumberFormat="1" applyFont="1" applyFill="1" applyBorder="1" applyAlignment="1">
      <alignment horizontal="center" vertical="center" wrapText="1"/>
      <protection/>
    </xf>
    <xf numFmtId="0" fontId="22" fillId="2" borderId="10" xfId="54" applyFont="1" applyFill="1" applyBorder="1" applyAlignment="1">
      <alignment horizontal="center" vertical="center" wrapText="1"/>
      <protection/>
    </xf>
    <xf numFmtId="2" fontId="22" fillId="47" borderId="10" xfId="54" applyNumberFormat="1" applyFont="1" applyFill="1" applyBorder="1" applyAlignment="1">
      <alignment horizontal="center" vertical="center" wrapText="1"/>
      <protection/>
    </xf>
    <xf numFmtId="0" fontId="22" fillId="47" borderId="10" xfId="54" applyFont="1" applyFill="1" applyBorder="1" applyAlignment="1">
      <alignment horizontal="center" vertical="center" wrapText="1"/>
      <protection/>
    </xf>
    <xf numFmtId="2" fontId="22" fillId="12" borderId="10" xfId="54" applyNumberFormat="1" applyFont="1" applyFill="1" applyBorder="1" applyAlignment="1">
      <alignment horizontal="center" vertical="center" wrapText="1"/>
      <protection/>
    </xf>
    <xf numFmtId="0" fontId="22" fillId="12" borderId="10" xfId="54" applyFont="1" applyFill="1" applyBorder="1" applyAlignment="1">
      <alignment horizontal="center" vertical="center" wrapText="1"/>
      <protection/>
    </xf>
    <xf numFmtId="2" fontId="22" fillId="13" borderId="10" xfId="54" applyNumberFormat="1" applyFont="1" applyFill="1" applyBorder="1" applyAlignment="1">
      <alignment horizontal="center" vertical="center" wrapText="1"/>
      <protection/>
    </xf>
    <xf numFmtId="0" fontId="22" fillId="13" borderId="10" xfId="54" applyFont="1" applyFill="1" applyBorder="1" applyAlignment="1">
      <alignment horizontal="center" vertical="center" wrapText="1"/>
      <protection/>
    </xf>
    <xf numFmtId="2" fontId="22" fillId="45" borderId="10" xfId="54" applyNumberFormat="1" applyFont="1" applyFill="1" applyBorder="1" applyAlignment="1">
      <alignment horizontal="center" vertical="center" wrapText="1"/>
      <protection/>
    </xf>
    <xf numFmtId="0" fontId="22" fillId="45" borderId="10" xfId="54" applyFont="1" applyFill="1" applyBorder="1" applyAlignment="1">
      <alignment horizontal="center" vertical="center" wrapText="1"/>
      <protection/>
    </xf>
    <xf numFmtId="0" fontId="42" fillId="0" borderId="0" xfId="54" applyFont="1" applyBorder="1" applyAlignment="1">
      <alignment vertical="center" wrapText="1"/>
      <protection/>
    </xf>
    <xf numFmtId="0" fontId="91" fillId="0" borderId="0" xfId="0" applyFont="1" applyBorder="1" applyAlignment="1">
      <alignment/>
    </xf>
    <xf numFmtId="9" fontId="57" fillId="0" borderId="0" xfId="60" applyFont="1" applyBorder="1" applyAlignment="1">
      <alignment/>
    </xf>
    <xf numFmtId="4" fontId="127" fillId="45" borderId="34" xfId="55" applyNumberFormat="1" applyFont="1" applyFill="1" applyBorder="1" applyAlignment="1">
      <alignment horizontal="center" vertical="center"/>
      <protection/>
    </xf>
    <xf numFmtId="4" fontId="127" fillId="45" borderId="35" xfId="55" applyNumberFormat="1" applyFont="1" applyFill="1" applyBorder="1" applyAlignment="1">
      <alignment horizontal="center" vertical="center"/>
      <protection/>
    </xf>
    <xf numFmtId="0" fontId="12" fillId="2" borderId="58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183" fontId="4" fillId="2" borderId="57" xfId="0" applyNumberFormat="1" applyFont="1" applyFill="1" applyBorder="1" applyAlignment="1">
      <alignment horizontal="left" vertical="top"/>
    </xf>
    <xf numFmtId="183" fontId="4" fillId="2" borderId="27" xfId="0" applyNumberFormat="1" applyFont="1" applyFill="1" applyBorder="1" applyAlignment="1">
      <alignment horizontal="left" vertical="top"/>
    </xf>
    <xf numFmtId="183" fontId="4" fillId="2" borderId="52" xfId="0" applyNumberFormat="1" applyFont="1" applyFill="1" applyBorder="1" applyAlignment="1">
      <alignment horizontal="center" vertical="top"/>
    </xf>
    <xf numFmtId="180" fontId="49" fillId="0" borderId="65" xfId="55" applyNumberFormat="1" applyFont="1" applyBorder="1" applyAlignment="1">
      <alignment horizontal="center" vertical="center"/>
      <protection/>
    </xf>
    <xf numFmtId="180" fontId="49" fillId="0" borderId="10" xfId="55" applyNumberFormat="1" applyFont="1" applyBorder="1" applyAlignment="1">
      <alignment horizontal="center" vertical="center"/>
      <protection/>
    </xf>
    <xf numFmtId="180" fontId="49" fillId="0" borderId="12" xfId="55" applyNumberFormat="1" applyFont="1" applyBorder="1" applyAlignment="1">
      <alignment horizontal="center" vertical="center"/>
      <protection/>
    </xf>
    <xf numFmtId="180" fontId="49" fillId="0" borderId="39" xfId="55" applyNumberFormat="1" applyFont="1" applyBorder="1" applyAlignment="1">
      <alignment horizontal="center" vertical="center"/>
      <protection/>
    </xf>
    <xf numFmtId="180" fontId="49" fillId="0" borderId="11" xfId="55" applyNumberFormat="1" applyFont="1" applyBorder="1" applyAlignment="1">
      <alignment horizontal="center" vertical="center"/>
      <protection/>
    </xf>
    <xf numFmtId="0" fontId="127" fillId="0" borderId="10" xfId="55" applyFont="1" applyBorder="1" applyAlignment="1">
      <alignment horizontal="center" vertical="center" wrapText="1"/>
      <protection/>
    </xf>
    <xf numFmtId="0" fontId="4" fillId="0" borderId="80" xfId="55" applyFont="1" applyBorder="1" applyAlignment="1">
      <alignment vertical="center" wrapText="1"/>
      <protection/>
    </xf>
    <xf numFmtId="0" fontId="4" fillId="0" borderId="16" xfId="55" applyFont="1" applyBorder="1" applyAlignment="1">
      <alignment vertical="center" wrapText="1"/>
      <protection/>
    </xf>
    <xf numFmtId="0" fontId="4" fillId="0" borderId="43" xfId="55" applyFont="1" applyFill="1" applyBorder="1" applyAlignment="1">
      <alignment vertical="center" wrapText="1"/>
      <protection/>
    </xf>
    <xf numFmtId="0" fontId="102" fillId="0" borderId="71" xfId="55" applyFont="1" applyFill="1" applyBorder="1" applyAlignment="1">
      <alignment horizontal="center" vertical="center"/>
      <protection/>
    </xf>
    <xf numFmtId="0" fontId="102" fillId="0" borderId="19" xfId="55" applyFont="1" applyFill="1" applyBorder="1" applyAlignment="1">
      <alignment horizontal="center" vertical="center"/>
      <protection/>
    </xf>
    <xf numFmtId="0" fontId="4" fillId="0" borderId="71" xfId="55" applyFont="1" applyFill="1" applyBorder="1" applyAlignment="1">
      <alignment vertical="center" wrapText="1"/>
      <protection/>
    </xf>
    <xf numFmtId="0" fontId="4" fillId="0" borderId="19" xfId="55" applyFont="1" applyBorder="1" applyAlignment="1">
      <alignment vertical="center" wrapText="1"/>
      <protection/>
    </xf>
    <xf numFmtId="0" fontId="4" fillId="0" borderId="23" xfId="55" applyFont="1" applyBorder="1" applyAlignment="1">
      <alignment vertical="center" wrapText="1"/>
      <protection/>
    </xf>
    <xf numFmtId="0" fontId="102" fillId="0" borderId="70" xfId="55" applyFont="1" applyFill="1" applyBorder="1" applyAlignment="1">
      <alignment vertical="center"/>
      <protection/>
    </xf>
    <xf numFmtId="0" fontId="6" fillId="0" borderId="0" xfId="55" applyFont="1" applyBorder="1" applyAlignment="1">
      <alignment vertical="center" wrapText="1"/>
      <protection/>
    </xf>
    <xf numFmtId="0" fontId="4" fillId="0" borderId="81" xfId="55" applyFont="1" applyBorder="1" applyAlignment="1">
      <alignment vertical="center" wrapText="1"/>
      <protection/>
    </xf>
    <xf numFmtId="0" fontId="94" fillId="0" borderId="21" xfId="55" applyBorder="1" applyAlignment="1">
      <alignment vertical="center"/>
      <protection/>
    </xf>
    <xf numFmtId="0" fontId="134" fillId="0" borderId="19" xfId="55" applyFont="1" applyFill="1" applyBorder="1" applyAlignment="1">
      <alignment horizontal="left" vertical="center" wrapText="1"/>
      <protection/>
    </xf>
    <xf numFmtId="0" fontId="4" fillId="0" borderId="19" xfId="55" applyFont="1" applyFill="1" applyBorder="1" applyAlignment="1">
      <alignment vertical="center" wrapText="1"/>
      <protection/>
    </xf>
    <xf numFmtId="0" fontId="4" fillId="0" borderId="23" xfId="55" applyFont="1" applyFill="1" applyBorder="1" applyAlignment="1">
      <alignment vertical="center" wrapText="1"/>
      <protection/>
    </xf>
    <xf numFmtId="0" fontId="4" fillId="0" borderId="70" xfId="55" applyFont="1" applyFill="1" applyBorder="1" applyAlignment="1">
      <alignment vertical="center" wrapText="1"/>
      <protection/>
    </xf>
    <xf numFmtId="0" fontId="134" fillId="0" borderId="24" xfId="55" applyFont="1" applyFill="1" applyBorder="1" applyAlignment="1">
      <alignment horizontal="left" vertical="center" wrapText="1"/>
      <protection/>
    </xf>
    <xf numFmtId="0" fontId="4" fillId="0" borderId="24" xfId="55" applyFont="1" applyFill="1" applyBorder="1" applyAlignment="1">
      <alignment vertical="center" wrapText="1"/>
      <protection/>
    </xf>
    <xf numFmtId="0" fontId="4" fillId="0" borderId="82" xfId="55" applyFont="1" applyFill="1" applyBorder="1" applyAlignment="1">
      <alignment vertical="center" wrapText="1"/>
      <protection/>
    </xf>
    <xf numFmtId="0" fontId="113" fillId="0" borderId="70" xfId="55" applyFont="1" applyFill="1" applyBorder="1" applyAlignment="1">
      <alignment horizontal="left" vertical="center" wrapText="1"/>
      <protection/>
    </xf>
    <xf numFmtId="0" fontId="113" fillId="0" borderId="24" xfId="55" applyFont="1" applyFill="1" applyBorder="1" applyAlignment="1">
      <alignment horizontal="left" vertical="center" wrapText="1"/>
      <protection/>
    </xf>
    <xf numFmtId="0" fontId="4" fillId="0" borderId="82" xfId="55" applyFont="1" applyFill="1" applyBorder="1" applyAlignment="1">
      <alignment horizontal="left" vertical="center" wrapText="1"/>
      <protection/>
    </xf>
    <xf numFmtId="0" fontId="49" fillId="0" borderId="64" xfId="55" applyFont="1" applyBorder="1" applyAlignment="1">
      <alignment horizontal="center" vertical="center" wrapText="1"/>
      <protection/>
    </xf>
    <xf numFmtId="0" fontId="131" fillId="0" borderId="65" xfId="55" applyNumberFormat="1" applyFont="1" applyBorder="1" applyAlignment="1">
      <alignment horizontal="center" vertical="center"/>
      <protection/>
    </xf>
    <xf numFmtId="184" fontId="49" fillId="0" borderId="80" xfId="62" applyNumberFormat="1" applyFont="1" applyBorder="1" applyAlignment="1">
      <alignment horizontal="center" vertical="center"/>
    </xf>
    <xf numFmtId="0" fontId="49" fillId="0" borderId="34" xfId="55" applyFont="1" applyBorder="1" applyAlignment="1">
      <alignment horizontal="center" vertical="center" wrapText="1"/>
      <protection/>
    </xf>
    <xf numFmtId="0" fontId="131" fillId="0" borderId="10" xfId="55" applyNumberFormat="1" applyFont="1" applyBorder="1" applyAlignment="1">
      <alignment horizontal="center" vertical="center"/>
      <protection/>
    </xf>
    <xf numFmtId="184" fontId="49" fillId="0" borderId="16" xfId="62" applyNumberFormat="1" applyFont="1" applyBorder="1" applyAlignment="1">
      <alignment horizontal="center" vertical="center"/>
    </xf>
    <xf numFmtId="0" fontId="49" fillId="0" borderId="38" xfId="55" applyFont="1" applyBorder="1" applyAlignment="1">
      <alignment horizontal="center" vertical="center" wrapText="1"/>
      <protection/>
    </xf>
    <xf numFmtId="0" fontId="131" fillId="0" borderId="39" xfId="55" applyNumberFormat="1" applyFont="1" applyBorder="1" applyAlignment="1">
      <alignment horizontal="center" vertical="center"/>
      <protection/>
    </xf>
    <xf numFmtId="184" fontId="49" fillId="0" borderId="43" xfId="62" applyNumberFormat="1" applyFont="1" applyBorder="1" applyAlignment="1">
      <alignment horizontal="center" vertical="center"/>
    </xf>
    <xf numFmtId="0" fontId="135" fillId="0" borderId="56" xfId="55" applyFont="1" applyFill="1" applyBorder="1" applyAlignment="1">
      <alignment horizontal="center" vertical="center"/>
      <protection/>
    </xf>
    <xf numFmtId="0" fontId="135" fillId="0" borderId="11" xfId="55" applyFont="1" applyFill="1" applyBorder="1" applyAlignment="1">
      <alignment horizontal="center" vertical="center"/>
      <protection/>
    </xf>
    <xf numFmtId="0" fontId="135" fillId="0" borderId="27" xfId="55" applyFont="1" applyFill="1" applyBorder="1" applyAlignment="1">
      <alignment horizontal="center" vertical="center"/>
      <protection/>
    </xf>
    <xf numFmtId="0" fontId="135" fillId="0" borderId="67" xfId="55" applyFont="1" applyFill="1" applyBorder="1" applyAlignment="1">
      <alignment horizontal="center" vertical="center"/>
      <protection/>
    </xf>
    <xf numFmtId="0" fontId="135" fillId="0" borderId="12" xfId="55" applyFont="1" applyFill="1" applyBorder="1" applyAlignment="1">
      <alignment horizontal="center" vertical="center"/>
      <protection/>
    </xf>
    <xf numFmtId="0" fontId="135" fillId="0" borderId="20" xfId="55" applyFont="1" applyFill="1" applyBorder="1" applyAlignment="1">
      <alignment horizontal="center" vertical="center"/>
      <protection/>
    </xf>
    <xf numFmtId="0" fontId="58" fillId="0" borderId="65" xfId="55" applyFont="1" applyBorder="1" applyAlignment="1">
      <alignment horizontal="center" vertical="center"/>
      <protection/>
    </xf>
    <xf numFmtId="184" fontId="49" fillId="0" borderId="66" xfId="62" applyNumberFormat="1" applyFont="1" applyBorder="1" applyAlignment="1">
      <alignment horizontal="center" vertical="center"/>
    </xf>
    <xf numFmtId="0" fontId="58" fillId="0" borderId="10" xfId="55" applyFont="1" applyBorder="1" applyAlignment="1">
      <alignment horizontal="center" vertical="center"/>
      <protection/>
    </xf>
    <xf numFmtId="184" fontId="49" fillId="0" borderId="35" xfId="62" applyNumberFormat="1" applyFont="1" applyBorder="1" applyAlignment="1">
      <alignment horizontal="center" vertical="center"/>
    </xf>
    <xf numFmtId="0" fontId="58" fillId="0" borderId="39" xfId="55" applyFont="1" applyBorder="1" applyAlignment="1">
      <alignment horizontal="center" vertical="center"/>
      <protection/>
    </xf>
    <xf numFmtId="184" fontId="49" fillId="0" borderId="40" xfId="62" applyNumberFormat="1" applyFont="1" applyBorder="1" applyAlignment="1">
      <alignment horizontal="center" vertical="center"/>
    </xf>
    <xf numFmtId="0" fontId="136" fillId="0" borderId="64" xfId="55" applyFont="1" applyBorder="1" applyAlignment="1">
      <alignment horizontal="center" vertical="center" wrapText="1"/>
      <protection/>
    </xf>
    <xf numFmtId="0" fontId="131" fillId="0" borderId="65" xfId="55" applyFont="1" applyBorder="1" applyAlignment="1">
      <alignment horizontal="center" vertical="center" wrapText="1"/>
      <protection/>
    </xf>
    <xf numFmtId="184" fontId="49" fillId="0" borderId="80" xfId="55" applyNumberFormat="1" applyFont="1" applyBorder="1" applyAlignment="1">
      <alignment horizontal="center" vertical="center"/>
      <protection/>
    </xf>
    <xf numFmtId="0" fontId="136" fillId="0" borderId="34" xfId="55" applyFont="1" applyBorder="1" applyAlignment="1">
      <alignment horizontal="center" vertical="center" wrapText="1"/>
      <protection/>
    </xf>
    <xf numFmtId="0" fontId="131" fillId="0" borderId="10" xfId="55" applyFont="1" applyBorder="1" applyAlignment="1">
      <alignment horizontal="center" vertical="center" wrapText="1"/>
      <protection/>
    </xf>
    <xf numFmtId="184" fontId="49" fillId="0" borderId="16" xfId="55" applyNumberFormat="1" applyFont="1" applyBorder="1" applyAlignment="1">
      <alignment horizontal="center" vertical="center"/>
      <protection/>
    </xf>
    <xf numFmtId="0" fontId="136" fillId="0" borderId="67" xfId="55" applyFont="1" applyBorder="1" applyAlignment="1">
      <alignment horizontal="center" vertical="center" wrapText="1"/>
      <protection/>
    </xf>
    <xf numFmtId="0" fontId="58" fillId="0" borderId="12" xfId="55" applyFont="1" applyBorder="1" applyAlignment="1">
      <alignment horizontal="center" vertical="center" wrapText="1"/>
      <protection/>
    </xf>
    <xf numFmtId="184" fontId="49" fillId="0" borderId="20" xfId="55" applyNumberFormat="1" applyFont="1" applyBorder="1" applyAlignment="1">
      <alignment horizontal="center" vertical="center"/>
      <protection/>
    </xf>
    <xf numFmtId="0" fontId="127" fillId="0" borderId="65" xfId="55" applyNumberFormat="1" applyFont="1" applyBorder="1" applyAlignment="1">
      <alignment horizontal="center" vertical="center"/>
      <protection/>
    </xf>
    <xf numFmtId="9" fontId="49" fillId="0" borderId="80" xfId="62" applyFont="1" applyBorder="1" applyAlignment="1">
      <alignment horizontal="center" vertical="center"/>
    </xf>
    <xf numFmtId="0" fontId="49" fillId="0" borderId="65" xfId="55" applyFont="1" applyBorder="1" applyAlignment="1">
      <alignment horizontal="center" vertical="center" wrapText="1"/>
      <protection/>
    </xf>
    <xf numFmtId="2" fontId="49" fillId="0" borderId="65" xfId="55" applyNumberFormat="1" applyFont="1" applyBorder="1" applyAlignment="1">
      <alignment horizontal="center" vertical="center"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127" fillId="0" borderId="10" xfId="55" applyNumberFormat="1" applyFont="1" applyBorder="1" applyAlignment="1">
      <alignment horizontal="center" vertical="center"/>
      <protection/>
    </xf>
    <xf numFmtId="2" fontId="49" fillId="0" borderId="10" xfId="55" applyNumberFormat="1" applyFont="1" applyBorder="1" applyAlignment="1">
      <alignment horizontal="center" vertical="center"/>
      <protection/>
    </xf>
    <xf numFmtId="0" fontId="136" fillId="0" borderId="12" xfId="55" applyFont="1" applyBorder="1" applyAlignment="1">
      <alignment horizontal="center" vertical="center" wrapText="1"/>
      <protection/>
    </xf>
    <xf numFmtId="0" fontId="136" fillId="0" borderId="12" xfId="55" applyFont="1" applyBorder="1" applyAlignment="1">
      <alignment horizontal="center" vertical="center"/>
      <protection/>
    </xf>
    <xf numFmtId="0" fontId="59" fillId="0" borderId="20" xfId="55" applyFont="1" applyBorder="1" applyAlignment="1">
      <alignment horizontal="center" vertical="center"/>
      <protection/>
    </xf>
    <xf numFmtId="0" fontId="49" fillId="0" borderId="64" xfId="55" applyFont="1" applyFill="1" applyBorder="1" applyAlignment="1">
      <alignment horizontal="center" vertical="center" wrapText="1"/>
      <protection/>
    </xf>
    <xf numFmtId="0" fontId="127" fillId="0" borderId="65" xfId="55" applyNumberFormat="1" applyFont="1" applyFill="1" applyBorder="1" applyAlignment="1">
      <alignment horizontal="center" vertical="center"/>
      <protection/>
    </xf>
    <xf numFmtId="2" fontId="127" fillId="0" borderId="65" xfId="55" applyNumberFormat="1" applyFont="1" applyFill="1" applyBorder="1" applyAlignment="1">
      <alignment horizontal="center" vertical="center"/>
      <protection/>
    </xf>
    <xf numFmtId="9" fontId="49" fillId="0" borderId="80" xfId="62" applyFont="1" applyFill="1" applyBorder="1" applyAlignment="1">
      <alignment horizontal="center" vertical="center"/>
    </xf>
    <xf numFmtId="0" fontId="49" fillId="0" borderId="34" xfId="55" applyFont="1" applyFill="1" applyBorder="1" applyAlignment="1">
      <alignment horizontal="center" vertical="center" wrapText="1"/>
      <protection/>
    </xf>
    <xf numFmtId="0" fontId="127" fillId="0" borderId="10" xfId="55" applyNumberFormat="1" applyFont="1" applyFill="1" applyBorder="1" applyAlignment="1">
      <alignment horizontal="center" vertical="center"/>
      <protection/>
    </xf>
    <xf numFmtId="9" fontId="49" fillId="0" borderId="16" xfId="62" applyFont="1" applyFill="1" applyBorder="1" applyAlignment="1">
      <alignment horizontal="center" vertical="center"/>
    </xf>
    <xf numFmtId="0" fontId="49" fillId="0" borderId="38" xfId="55" applyFont="1" applyFill="1" applyBorder="1" applyAlignment="1">
      <alignment horizontal="center" vertical="center" wrapText="1"/>
      <protection/>
    </xf>
    <xf numFmtId="2" fontId="127" fillId="0" borderId="39" xfId="55" applyNumberFormat="1" applyFont="1" applyFill="1" applyBorder="1" applyAlignment="1">
      <alignment horizontal="center" vertical="center"/>
      <protection/>
    </xf>
    <xf numFmtId="9" fontId="49" fillId="0" borderId="43" xfId="62" applyFont="1" applyFill="1" applyBorder="1" applyAlignment="1">
      <alignment horizontal="center" vertical="center"/>
    </xf>
    <xf numFmtId="2" fontId="49" fillId="0" borderId="65" xfId="55" applyNumberFormat="1" applyFont="1" applyFill="1" applyBorder="1" applyAlignment="1">
      <alignment horizontal="center" vertical="center"/>
      <protection/>
    </xf>
    <xf numFmtId="2" fontId="49" fillId="0" borderId="10" xfId="55" applyNumberFormat="1" applyFont="1" applyFill="1" applyBorder="1" applyAlignment="1">
      <alignment horizontal="center" vertical="center"/>
      <protection/>
    </xf>
    <xf numFmtId="2" fontId="49" fillId="0" borderId="39" xfId="55" applyNumberFormat="1" applyFont="1" applyFill="1" applyBorder="1" applyAlignment="1">
      <alignment horizontal="center" vertical="center"/>
      <protection/>
    </xf>
    <xf numFmtId="0" fontId="127" fillId="0" borderId="64" xfId="55" applyFont="1" applyFill="1" applyBorder="1" applyAlignment="1">
      <alignment horizontal="center" vertical="center" wrapText="1"/>
      <protection/>
    </xf>
    <xf numFmtId="0" fontId="127" fillId="0" borderId="65" xfId="55" applyFont="1" applyFill="1" applyBorder="1" applyAlignment="1">
      <alignment horizontal="center" vertical="center" wrapText="1"/>
      <protection/>
    </xf>
    <xf numFmtId="0" fontId="127" fillId="0" borderId="34" xfId="55" applyFont="1" applyFill="1" applyBorder="1" applyAlignment="1">
      <alignment horizontal="center" vertical="center" wrapText="1"/>
      <protection/>
    </xf>
    <xf numFmtId="0" fontId="136" fillId="0" borderId="38" xfId="55" applyFont="1" applyFill="1" applyBorder="1" applyAlignment="1">
      <alignment horizontal="center" vertical="center" wrapText="1"/>
      <protection/>
    </xf>
    <xf numFmtId="0" fontId="127" fillId="0" borderId="39" xfId="55" applyFont="1" applyFill="1" applyBorder="1" applyAlignment="1">
      <alignment horizontal="center" vertical="center" wrapText="1"/>
      <protection/>
    </xf>
    <xf numFmtId="1" fontId="12" fillId="2" borderId="21" xfId="0" applyNumberFormat="1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 vertical="center"/>
    </xf>
    <xf numFmtId="9" fontId="12" fillId="2" borderId="79" xfId="0" applyNumberFormat="1" applyFont="1" applyFill="1" applyBorder="1" applyAlignment="1">
      <alignment horizontal="center" vertical="center"/>
    </xf>
    <xf numFmtId="1" fontId="28" fillId="0" borderId="67" xfId="0" applyNumberFormat="1" applyFont="1" applyFill="1" applyBorder="1" applyAlignment="1">
      <alignment horizontal="center" vertical="center"/>
    </xf>
    <xf numFmtId="9" fontId="28" fillId="0" borderId="68" xfId="0" applyNumberFormat="1" applyFont="1" applyFill="1" applyBorder="1" applyAlignment="1">
      <alignment horizontal="center" vertical="center"/>
    </xf>
    <xf numFmtId="1" fontId="28" fillId="0" borderId="21" xfId="0" applyNumberFormat="1" applyFont="1" applyFill="1" applyBorder="1" applyAlignment="1">
      <alignment horizontal="center" vertical="center"/>
    </xf>
    <xf numFmtId="9" fontId="28" fillId="0" borderId="20" xfId="0" applyNumberFormat="1" applyFont="1" applyFill="1" applyBorder="1" applyAlignment="1">
      <alignment horizontal="center" vertical="center"/>
    </xf>
    <xf numFmtId="1" fontId="12" fillId="2" borderId="59" xfId="0" applyNumberFormat="1" applyFont="1" applyFill="1" applyBorder="1" applyAlignment="1">
      <alignment horizontal="center" vertical="center"/>
    </xf>
    <xf numFmtId="1" fontId="12" fillId="2" borderId="60" xfId="0" applyNumberFormat="1" applyFont="1" applyFill="1" applyBorder="1" applyAlignment="1">
      <alignment horizontal="center" vertical="center"/>
    </xf>
    <xf numFmtId="9" fontId="12" fillId="2" borderId="47" xfId="0" applyNumberFormat="1" applyFont="1" applyFill="1" applyBorder="1" applyAlignment="1">
      <alignment horizontal="center" vertical="center"/>
    </xf>
    <xf numFmtId="1" fontId="28" fillId="0" borderId="58" xfId="0" applyNumberFormat="1" applyFont="1" applyFill="1" applyBorder="1" applyAlignment="1">
      <alignment horizontal="center" vertical="center"/>
    </xf>
    <xf numFmtId="1" fontId="28" fillId="0" borderId="59" xfId="0" applyNumberFormat="1" applyFont="1" applyFill="1" applyBorder="1" applyAlignment="1">
      <alignment horizontal="center" vertical="center"/>
    </xf>
    <xf numFmtId="9" fontId="28" fillId="0" borderId="60" xfId="0" applyNumberFormat="1" applyFont="1" applyFill="1" applyBorder="1" applyAlignment="1">
      <alignment horizontal="center" vertical="center"/>
    </xf>
    <xf numFmtId="9" fontId="28" fillId="0" borderId="55" xfId="0" applyNumberFormat="1" applyFont="1" applyFill="1" applyBorder="1" applyAlignment="1">
      <alignment horizontal="center" vertical="center"/>
    </xf>
    <xf numFmtId="1" fontId="12" fillId="2" borderId="57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/>
    </xf>
    <xf numFmtId="9" fontId="12" fillId="2" borderId="52" xfId="0" applyNumberFormat="1" applyFont="1" applyFill="1" applyBorder="1" applyAlignment="1">
      <alignment horizontal="center" vertical="center"/>
    </xf>
    <xf numFmtId="1" fontId="28" fillId="0" borderId="56" xfId="0" applyNumberFormat="1" applyFont="1" applyFill="1" applyBorder="1" applyAlignment="1">
      <alignment horizontal="center" vertical="center"/>
    </xf>
    <xf numFmtId="1" fontId="28" fillId="0" borderId="57" xfId="0" applyNumberFormat="1" applyFont="1" applyFill="1" applyBorder="1" applyAlignment="1">
      <alignment horizontal="center" vertical="center"/>
    </xf>
    <xf numFmtId="9" fontId="28" fillId="0" borderId="27" xfId="0" applyNumberFormat="1" applyFont="1" applyFill="1" applyBorder="1" applyAlignment="1">
      <alignment horizontal="center" vertical="center"/>
    </xf>
    <xf numFmtId="9" fontId="28" fillId="0" borderId="51" xfId="0" applyNumberFormat="1" applyFont="1" applyFill="1" applyBorder="1" applyAlignment="1">
      <alignment horizontal="center" vertical="center"/>
    </xf>
    <xf numFmtId="9" fontId="28" fillId="0" borderId="35" xfId="0" applyNumberFormat="1" applyFont="1" applyFill="1" applyBorder="1" applyAlignment="1">
      <alignment horizontal="center" vertical="center"/>
    </xf>
    <xf numFmtId="9" fontId="28" fillId="0" borderId="47" xfId="0" applyNumberFormat="1" applyFont="1" applyFill="1" applyBorder="1" applyAlignment="1">
      <alignment horizontal="center" vertical="center"/>
    </xf>
    <xf numFmtId="9" fontId="28" fillId="0" borderId="18" xfId="0" applyNumberFormat="1" applyFont="1" applyFill="1" applyBorder="1" applyAlignment="1">
      <alignment horizontal="center" vertical="center"/>
    </xf>
    <xf numFmtId="1" fontId="28" fillId="0" borderId="31" xfId="0" applyNumberFormat="1" applyFont="1" applyFill="1" applyBorder="1" applyAlignment="1">
      <alignment horizontal="center" vertical="center"/>
    </xf>
    <xf numFmtId="1" fontId="12" fillId="12" borderId="77" xfId="0" applyNumberFormat="1" applyFont="1" applyFill="1" applyBorder="1" applyAlignment="1">
      <alignment horizontal="center" vertical="center"/>
    </xf>
    <xf numFmtId="1" fontId="12" fillId="12" borderId="78" xfId="0" applyNumberFormat="1" applyFont="1" applyFill="1" applyBorder="1" applyAlignment="1">
      <alignment horizontal="center" vertical="center"/>
    </xf>
    <xf numFmtId="9" fontId="12" fillId="12" borderId="26" xfId="0" applyNumberFormat="1" applyFont="1" applyFill="1" applyBorder="1" applyAlignment="1">
      <alignment horizontal="center" vertical="center"/>
    </xf>
    <xf numFmtId="1" fontId="28" fillId="12" borderId="76" xfId="0" applyNumberFormat="1" applyFont="1" applyFill="1" applyBorder="1" applyAlignment="1">
      <alignment horizontal="center" vertical="center"/>
    </xf>
    <xf numFmtId="9" fontId="28" fillId="12" borderId="73" xfId="0" applyNumberFormat="1" applyFont="1" applyFill="1" applyBorder="1" applyAlignment="1">
      <alignment horizontal="center" vertical="center"/>
    </xf>
    <xf numFmtId="1" fontId="28" fillId="12" borderId="77" xfId="0" applyNumberFormat="1" applyFont="1" applyFill="1" applyBorder="1" applyAlignment="1">
      <alignment horizontal="center" vertical="center"/>
    </xf>
    <xf numFmtId="9" fontId="28" fillId="12" borderId="27" xfId="0" applyNumberFormat="1" applyFont="1" applyFill="1" applyBorder="1" applyAlignment="1">
      <alignment horizontal="center" vertical="center"/>
    </xf>
    <xf numFmtId="1" fontId="28" fillId="12" borderId="58" xfId="0" applyNumberFormat="1" applyFont="1" applyFill="1" applyBorder="1" applyAlignment="1">
      <alignment horizontal="center" vertical="center"/>
    </xf>
    <xf numFmtId="9" fontId="28" fillId="12" borderId="55" xfId="0" applyNumberFormat="1" applyFont="1" applyFill="1" applyBorder="1" applyAlignment="1">
      <alignment horizontal="center" vertical="center"/>
    </xf>
    <xf numFmtId="9" fontId="28" fillId="12" borderId="11" xfId="0" applyNumberFormat="1" applyFont="1" applyFill="1" applyBorder="1" applyAlignment="1">
      <alignment horizontal="center" vertical="center"/>
    </xf>
    <xf numFmtId="1" fontId="28" fillId="12" borderId="42" xfId="0" applyNumberFormat="1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10" fontId="39" fillId="0" borderId="47" xfId="0" applyNumberFormat="1" applyFont="1" applyFill="1" applyBorder="1" applyAlignment="1">
      <alignment horizontal="center" vertical="center"/>
    </xf>
    <xf numFmtId="9" fontId="39" fillId="0" borderId="47" xfId="60" applyFont="1" applyFill="1" applyBorder="1" applyAlignment="1">
      <alignment horizontal="center" vertical="center"/>
    </xf>
    <xf numFmtId="9" fontId="39" fillId="0" borderId="44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183" fontId="13" fillId="3" borderId="44" xfId="0" applyNumberFormat="1" applyFont="1" applyFill="1" applyBorder="1" applyAlignment="1">
      <alignment horizontal="center" vertical="center" textRotation="180" wrapText="1"/>
    </xf>
    <xf numFmtId="1" fontId="4" fillId="37" borderId="0" xfId="0" applyNumberFormat="1" applyFont="1" applyFill="1" applyBorder="1" applyAlignment="1">
      <alignment horizontal="center" vertical="center"/>
    </xf>
    <xf numFmtId="49" fontId="10" fillId="0" borderId="71" xfId="53" applyNumberFormat="1" applyFont="1" applyFill="1" applyBorder="1" applyAlignment="1">
      <alignment horizontal="left" vertical="top" wrapText="1"/>
      <protection/>
    </xf>
    <xf numFmtId="49" fontId="10" fillId="0" borderId="37" xfId="53" applyNumberFormat="1" applyFont="1" applyFill="1" applyBorder="1" applyAlignment="1">
      <alignment horizontal="left" vertical="top" wrapText="1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84" fontId="28" fillId="0" borderId="10" xfId="60" applyNumberFormat="1" applyFont="1" applyFill="1" applyBorder="1" applyAlignment="1">
      <alignment horizontal="center" vertical="center"/>
    </xf>
    <xf numFmtId="184" fontId="28" fillId="0" borderId="35" xfId="60" applyNumberFormat="1" applyFont="1" applyFill="1" applyBorder="1" applyAlignment="1">
      <alignment horizontal="center" vertical="center"/>
    </xf>
    <xf numFmtId="1" fontId="28" fillId="0" borderId="83" xfId="53" applyNumberFormat="1" applyFont="1" applyFill="1" applyBorder="1" applyAlignment="1">
      <alignment horizontal="center" vertical="center" wrapText="1"/>
      <protection/>
    </xf>
    <xf numFmtId="184" fontId="28" fillId="0" borderId="83" xfId="60" applyNumberFormat="1" applyFont="1" applyFill="1" applyBorder="1" applyAlignment="1">
      <alignment horizontal="center" vertical="center"/>
    </xf>
    <xf numFmtId="9" fontId="28" fillId="0" borderId="83" xfId="60" applyFont="1" applyFill="1" applyBorder="1" applyAlignment="1">
      <alignment horizontal="center" vertical="center"/>
    </xf>
    <xf numFmtId="184" fontId="28" fillId="0" borderId="84" xfId="60" applyNumberFormat="1" applyFont="1" applyFill="1" applyBorder="1" applyAlignment="1">
      <alignment horizontal="center" vertical="center"/>
    </xf>
    <xf numFmtId="1" fontId="28" fillId="3" borderId="24" xfId="53" applyNumberFormat="1" applyFont="1" applyFill="1" applyBorder="1" applyAlignment="1">
      <alignment horizontal="center" vertical="center"/>
      <protection/>
    </xf>
    <xf numFmtId="1" fontId="28" fillId="3" borderId="85" xfId="53" applyNumberFormat="1" applyFont="1" applyFill="1" applyBorder="1" applyAlignment="1">
      <alignment horizontal="center" vertical="center" wrapText="1"/>
      <protection/>
    </xf>
    <xf numFmtId="184" fontId="39" fillId="3" borderId="15" xfId="0" applyNumberFormat="1" applyFont="1" applyFill="1" applyBorder="1" applyAlignment="1">
      <alignment horizontal="center" vertical="center"/>
    </xf>
    <xf numFmtId="184" fontId="28" fillId="3" borderId="15" xfId="60" applyNumberFormat="1" applyFont="1" applyFill="1" applyBorder="1" applyAlignment="1">
      <alignment horizontal="center" vertical="center"/>
    </xf>
    <xf numFmtId="184" fontId="28" fillId="3" borderId="86" xfId="60" applyNumberFormat="1" applyFont="1" applyFill="1" applyBorder="1" applyAlignment="1">
      <alignment horizontal="center" vertical="center"/>
    </xf>
    <xf numFmtId="1" fontId="28" fillId="3" borderId="33" xfId="53" applyNumberFormat="1" applyFont="1" applyFill="1" applyBorder="1" applyAlignment="1">
      <alignment horizontal="center" vertical="center"/>
      <protection/>
    </xf>
    <xf numFmtId="1" fontId="28" fillId="3" borderId="45" xfId="53" applyNumberFormat="1" applyFont="1" applyFill="1" applyBorder="1" applyAlignment="1">
      <alignment horizontal="center" vertical="center" wrapText="1"/>
      <protection/>
    </xf>
    <xf numFmtId="49" fontId="12" fillId="0" borderId="26" xfId="53" applyNumberFormat="1" applyFont="1" applyFill="1" applyBorder="1" applyAlignment="1">
      <alignment horizontal="center" vertical="center" wrapText="1"/>
      <protection/>
    </xf>
    <xf numFmtId="49" fontId="12" fillId="0" borderId="47" xfId="53" applyNumberFormat="1" applyFont="1" applyFill="1" applyBorder="1" applyAlignment="1">
      <alignment horizontal="center" vertical="center" wrapText="1"/>
      <protection/>
    </xf>
    <xf numFmtId="1" fontId="28" fillId="0" borderId="10" xfId="67" applyNumberFormat="1" applyFont="1" applyFill="1" applyBorder="1" applyAlignment="1">
      <alignment horizontal="center" vertical="center"/>
    </xf>
    <xf numFmtId="9" fontId="28" fillId="0" borderId="10" xfId="67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" fontId="28" fillId="0" borderId="35" xfId="0" applyNumberFormat="1" applyFont="1" applyFill="1" applyBorder="1" applyAlignment="1">
      <alignment horizontal="center" vertical="center"/>
    </xf>
    <xf numFmtId="1" fontId="39" fillId="3" borderId="87" xfId="0" applyNumberFormat="1" applyFont="1" applyFill="1" applyBorder="1" applyAlignment="1">
      <alignment horizontal="center" vertical="center"/>
    </xf>
    <xf numFmtId="1" fontId="39" fillId="3" borderId="52" xfId="0" applyNumberFormat="1" applyFont="1" applyFill="1" applyBorder="1" applyAlignment="1">
      <alignment horizontal="center" vertical="center"/>
    </xf>
    <xf numFmtId="184" fontId="39" fillId="3" borderId="57" xfId="0" applyNumberFormat="1" applyFont="1" applyFill="1" applyBorder="1" applyAlignment="1">
      <alignment horizontal="center" vertical="center"/>
    </xf>
    <xf numFmtId="1" fontId="28" fillId="0" borderId="11" xfId="67" applyNumberFormat="1" applyFont="1" applyFill="1" applyBorder="1" applyAlignment="1">
      <alignment horizontal="center" vertical="center"/>
    </xf>
    <xf numFmtId="9" fontId="28" fillId="0" borderId="11" xfId="67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" fontId="28" fillId="0" borderId="51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47" xfId="0" applyNumberFormat="1" applyFont="1" applyFill="1" applyBorder="1" applyAlignment="1">
      <alignment horizontal="center" vertical="center"/>
    </xf>
    <xf numFmtId="9" fontId="39" fillId="0" borderId="47" xfId="0" applyNumberFormat="1" applyFont="1" applyFill="1" applyBorder="1" applyAlignment="1">
      <alignment horizontal="center" vertical="center"/>
    </xf>
    <xf numFmtId="2" fontId="4" fillId="41" borderId="10" xfId="54" applyNumberFormat="1" applyFont="1" applyFill="1" applyBorder="1" applyAlignment="1">
      <alignment horizontal="center" vertical="center" wrapText="1"/>
      <protection/>
    </xf>
    <xf numFmtId="10" fontId="39" fillId="0" borderId="46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179" fontId="13" fillId="0" borderId="53" xfId="67" applyNumberFormat="1" applyFont="1" applyFill="1" applyBorder="1" applyAlignment="1">
      <alignment horizontal="center" vertical="center" textRotation="180" wrapText="1"/>
    </xf>
    <xf numFmtId="1" fontId="39" fillId="0" borderId="79" xfId="67" applyNumberFormat="1" applyFont="1" applyFill="1" applyBorder="1" applyAlignment="1">
      <alignment horizontal="center" vertical="center"/>
    </xf>
    <xf numFmtId="1" fontId="13" fillId="0" borderId="26" xfId="67" applyNumberFormat="1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1" fontId="13" fillId="0" borderId="47" xfId="67" applyNumberFormat="1" applyFont="1" applyFill="1" applyBorder="1" applyAlignment="1">
      <alignment horizontal="center" vertical="center"/>
    </xf>
    <xf numFmtId="0" fontId="12" fillId="5" borderId="72" xfId="0" applyFont="1" applyFill="1" applyBorder="1" applyAlignment="1">
      <alignment horizontal="center" vertical="center" wrapText="1"/>
    </xf>
    <xf numFmtId="183" fontId="6" fillId="5" borderId="11" xfId="0" applyNumberFormat="1" applyFont="1" applyFill="1" applyBorder="1" applyAlignment="1">
      <alignment horizontal="center" vertical="top"/>
    </xf>
    <xf numFmtId="1" fontId="28" fillId="5" borderId="12" xfId="0" applyNumberFormat="1" applyFont="1" applyFill="1" applyBorder="1" applyAlignment="1">
      <alignment horizontal="center" vertical="center"/>
    </xf>
    <xf numFmtId="1" fontId="28" fillId="5" borderId="72" xfId="0" applyNumberFormat="1" applyFont="1" applyFill="1" applyBorder="1" applyAlignment="1">
      <alignment horizontal="center" vertical="center"/>
    </xf>
    <xf numFmtId="1" fontId="28" fillId="5" borderId="11" xfId="0" applyNumberFormat="1" applyFont="1" applyFill="1" applyBorder="1" applyAlignment="1">
      <alignment horizontal="center" vertical="center"/>
    </xf>
    <xf numFmtId="1" fontId="28" fillId="5" borderId="42" xfId="0" applyNumberFormat="1" applyFont="1" applyFill="1" applyBorder="1" applyAlignment="1">
      <alignment horizontal="center" vertical="center"/>
    </xf>
    <xf numFmtId="0" fontId="5" fillId="5" borderId="72" xfId="0" applyFont="1" applyFill="1" applyBorder="1" applyAlignment="1">
      <alignment horizontal="center" vertical="center" wrapText="1"/>
    </xf>
    <xf numFmtId="1" fontId="39" fillId="5" borderId="22" xfId="0" applyNumberFormat="1" applyFont="1" applyFill="1" applyBorder="1" applyAlignment="1">
      <alignment horizontal="center" vertical="center"/>
    </xf>
    <xf numFmtId="1" fontId="39" fillId="5" borderId="29" xfId="0" applyNumberFormat="1" applyFont="1" applyFill="1" applyBorder="1" applyAlignment="1">
      <alignment horizontal="center" vertical="center"/>
    </xf>
    <xf numFmtId="1" fontId="39" fillId="5" borderId="72" xfId="0" applyNumberFormat="1" applyFont="1" applyFill="1" applyBorder="1" applyAlignment="1">
      <alignment horizontal="center" vertical="center"/>
    </xf>
    <xf numFmtId="1" fontId="39" fillId="5" borderId="42" xfId="0" applyNumberFormat="1" applyFont="1" applyFill="1" applyBorder="1" applyAlignment="1">
      <alignment horizontal="center" vertical="center"/>
    </xf>
    <xf numFmtId="179" fontId="13" fillId="5" borderId="44" xfId="67" applyNumberFormat="1" applyFont="1" applyFill="1" applyBorder="1" applyAlignment="1">
      <alignment horizontal="center" vertical="center" textRotation="180" wrapText="1"/>
    </xf>
    <xf numFmtId="1" fontId="16" fillId="5" borderId="44" xfId="0" applyNumberFormat="1" applyFont="1" applyFill="1" applyBorder="1" applyAlignment="1">
      <alignment horizontal="center" vertical="center"/>
    </xf>
    <xf numFmtId="0" fontId="39" fillId="5" borderId="47" xfId="0" applyFont="1" applyFill="1" applyBorder="1" applyAlignment="1">
      <alignment horizontal="center" vertical="center"/>
    </xf>
    <xf numFmtId="1" fontId="13" fillId="5" borderId="46" xfId="67" applyNumberFormat="1" applyFont="1" applyFill="1" applyBorder="1" applyAlignment="1">
      <alignment horizontal="center" vertical="center"/>
    </xf>
    <xf numFmtId="1" fontId="28" fillId="5" borderId="10" xfId="0" applyNumberFormat="1" applyFont="1" applyFill="1" applyBorder="1" applyAlignment="1">
      <alignment horizontal="center" vertical="center"/>
    </xf>
    <xf numFmtId="1" fontId="28" fillId="5" borderId="10" xfId="53" applyNumberFormat="1" applyFont="1" applyFill="1" applyBorder="1" applyAlignment="1">
      <alignment horizontal="center" vertical="center"/>
      <protection/>
    </xf>
    <xf numFmtId="1" fontId="28" fillId="5" borderId="83" xfId="53" applyNumberFormat="1" applyFont="1" applyFill="1" applyBorder="1" applyAlignment="1">
      <alignment horizontal="center" vertical="center" wrapText="1"/>
      <protection/>
    </xf>
    <xf numFmtId="1" fontId="28" fillId="5" borderId="60" xfId="0" applyNumberFormat="1" applyFont="1" applyFill="1" applyBorder="1" applyAlignment="1">
      <alignment horizontal="center" vertical="center"/>
    </xf>
    <xf numFmtId="1" fontId="39" fillId="5" borderId="44" xfId="67" applyNumberFormat="1" applyFont="1" applyFill="1" applyBorder="1" applyAlignment="1">
      <alignment horizontal="center" vertical="center"/>
    </xf>
    <xf numFmtId="1" fontId="28" fillId="5" borderId="11" xfId="67" applyNumberFormat="1" applyFont="1" applyFill="1" applyBorder="1" applyAlignment="1">
      <alignment horizontal="center" vertical="center"/>
    </xf>
    <xf numFmtId="1" fontId="28" fillId="5" borderId="10" xfId="67" applyNumberFormat="1" applyFont="1" applyFill="1" applyBorder="1" applyAlignment="1">
      <alignment horizontal="center" vertical="center"/>
    </xf>
    <xf numFmtId="1" fontId="28" fillId="5" borderId="55" xfId="0" applyNumberFormat="1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 wrapText="1"/>
    </xf>
    <xf numFmtId="1" fontId="28" fillId="5" borderId="27" xfId="0" applyNumberFormat="1" applyFont="1" applyFill="1" applyBorder="1" applyAlignment="1">
      <alignment horizontal="center" vertical="center"/>
    </xf>
    <xf numFmtId="1" fontId="39" fillId="5" borderId="47" xfId="0" applyNumberFormat="1" applyFont="1" applyFill="1" applyBorder="1" applyAlignment="1">
      <alignment horizontal="center" vertical="center"/>
    </xf>
    <xf numFmtId="179" fontId="13" fillId="5" borderId="54" xfId="67" applyNumberFormat="1" applyFont="1" applyFill="1" applyBorder="1" applyAlignment="1">
      <alignment horizontal="center" vertical="center" textRotation="180" wrapText="1"/>
    </xf>
    <xf numFmtId="1" fontId="39" fillId="5" borderId="54" xfId="67" applyNumberFormat="1" applyFont="1" applyFill="1" applyBorder="1" applyAlignment="1">
      <alignment horizontal="center" vertical="center"/>
    </xf>
    <xf numFmtId="0" fontId="39" fillId="5" borderId="74" xfId="0" applyFont="1" applyFill="1" applyBorder="1" applyAlignment="1">
      <alignment horizontal="center" vertical="center"/>
    </xf>
    <xf numFmtId="1" fontId="13" fillId="5" borderId="50" xfId="67" applyNumberFormat="1" applyFont="1" applyFill="1" applyBorder="1" applyAlignment="1">
      <alignment horizontal="center" vertical="center"/>
    </xf>
    <xf numFmtId="2" fontId="4" fillId="41" borderId="10" xfId="54" applyNumberFormat="1" applyFont="1" applyFill="1" applyBorder="1" applyAlignment="1">
      <alignment horizontal="center" vertical="center" wrapText="1"/>
      <protection/>
    </xf>
    <xf numFmtId="1" fontId="28" fillId="5" borderId="29" xfId="0" applyNumberFormat="1" applyFont="1" applyFill="1" applyBorder="1" applyAlignment="1">
      <alignment horizontal="center" vertical="center"/>
    </xf>
    <xf numFmtId="2" fontId="4" fillId="41" borderId="10" xfId="54" applyNumberFormat="1" applyFont="1" applyFill="1" applyBorder="1" applyAlignment="1">
      <alignment horizontal="center" vertical="center" wrapText="1"/>
      <protection/>
    </xf>
    <xf numFmtId="1" fontId="12" fillId="5" borderId="72" xfId="0" applyNumberFormat="1" applyFont="1" applyFill="1" applyBorder="1" applyAlignment="1">
      <alignment horizontal="center" vertical="center"/>
    </xf>
    <xf numFmtId="179" fontId="13" fillId="5" borderId="47" xfId="67" applyNumberFormat="1" applyFont="1" applyFill="1" applyBorder="1" applyAlignment="1">
      <alignment horizontal="center" vertical="center" textRotation="180" wrapText="1"/>
    </xf>
    <xf numFmtId="0" fontId="16" fillId="5" borderId="0" xfId="0" applyFont="1" applyFill="1" applyBorder="1" applyAlignment="1">
      <alignment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9" fontId="8" fillId="0" borderId="10" xfId="54" applyNumberFormat="1" applyFont="1" applyFill="1" applyBorder="1" applyAlignment="1">
      <alignment horizontal="center" vertical="center" wrapText="1"/>
      <protection/>
    </xf>
    <xf numFmtId="1" fontId="4" fillId="0" borderId="0" xfId="54" applyNumberFormat="1" applyFont="1" applyBorder="1" applyAlignment="1">
      <alignment horizontal="center" vertical="center"/>
      <protection/>
    </xf>
    <xf numFmtId="9" fontId="5" fillId="42" borderId="0" xfId="54" applyNumberFormat="1" applyFont="1" applyFill="1" applyBorder="1" applyAlignment="1">
      <alignment horizontal="center" vertical="center" wrapText="1"/>
      <protection/>
    </xf>
    <xf numFmtId="2" fontId="4" fillId="41" borderId="0" xfId="54" applyNumberFormat="1" applyFont="1" applyFill="1" applyBorder="1" applyAlignment="1">
      <alignment horizontal="center" vertical="center" wrapText="1"/>
      <protection/>
    </xf>
    <xf numFmtId="2" fontId="6" fillId="42" borderId="0" xfId="54" applyNumberFormat="1" applyFont="1" applyFill="1" applyBorder="1" applyAlignment="1">
      <alignment horizontal="center" vertical="center" wrapText="1"/>
      <protection/>
    </xf>
    <xf numFmtId="9" fontId="8" fillId="42" borderId="0" xfId="54" applyNumberFormat="1" applyFont="1" applyFill="1" applyBorder="1" applyAlignment="1">
      <alignment horizontal="center" vertical="center" wrapText="1"/>
      <protection/>
    </xf>
    <xf numFmtId="2" fontId="6" fillId="42" borderId="10" xfId="54" applyNumberFormat="1" applyFont="1" applyFill="1" applyBorder="1" applyAlignment="1">
      <alignment horizontal="center" vertical="center" wrapText="1"/>
      <protection/>
    </xf>
    <xf numFmtId="184" fontId="4" fillId="42" borderId="10" xfId="61" applyNumberFormat="1" applyFont="1" applyFill="1" applyBorder="1" applyAlignment="1">
      <alignment horizontal="center" vertical="center" wrapText="1"/>
    </xf>
    <xf numFmtId="9" fontId="5" fillId="42" borderId="10" xfId="60" applyFont="1" applyFill="1" applyBorder="1" applyAlignment="1">
      <alignment horizontal="center" vertical="center" wrapText="1"/>
    </xf>
    <xf numFmtId="9" fontId="4" fillId="42" borderId="10" xfId="60" applyFont="1" applyFill="1" applyBorder="1" applyAlignment="1">
      <alignment horizontal="center" vertical="center" wrapText="1"/>
    </xf>
    <xf numFmtId="4" fontId="5" fillId="42" borderId="15" xfId="68" applyNumberFormat="1" applyFont="1" applyFill="1" applyBorder="1" applyAlignment="1">
      <alignment horizontal="center" vertical="center" wrapText="1"/>
    </xf>
    <xf numFmtId="4" fontId="5" fillId="42" borderId="10" xfId="68" applyNumberFormat="1" applyFont="1" applyFill="1" applyBorder="1" applyAlignment="1">
      <alignment horizontal="center" vertical="center" wrapText="1"/>
    </xf>
    <xf numFmtId="0" fontId="0" fillId="0" borderId="17" xfId="53" applyFont="1" applyBorder="1" applyAlignment="1">
      <alignment horizontal="center"/>
      <protection/>
    </xf>
    <xf numFmtId="0" fontId="0" fillId="0" borderId="17" xfId="53" applyBorder="1" applyAlignment="1">
      <alignment horizontal="center"/>
      <protection/>
    </xf>
    <xf numFmtId="179" fontId="137" fillId="0" borderId="0" xfId="67" applyFont="1" applyAlignment="1">
      <alignment horizontal="center"/>
    </xf>
    <xf numFmtId="0" fontId="4" fillId="12" borderId="0" xfId="53" applyFont="1" applyFill="1" applyAlignment="1">
      <alignment horizontal="center" wrapText="1"/>
      <protection/>
    </xf>
    <xf numFmtId="0" fontId="4" fillId="12" borderId="0" xfId="53" applyFont="1" applyFill="1" applyBorder="1" applyAlignment="1">
      <alignment horizontal="center" wrapText="1"/>
      <protection/>
    </xf>
    <xf numFmtId="0" fontId="5" fillId="36" borderId="0" xfId="53" applyFont="1" applyFill="1" applyAlignment="1">
      <alignment horizontal="center" wrapText="1"/>
      <protection/>
    </xf>
    <xf numFmtId="0" fontId="4" fillId="36" borderId="0" xfId="53" applyFont="1" applyFill="1" applyAlignment="1">
      <alignment horizontal="center" wrapText="1"/>
      <protection/>
    </xf>
    <xf numFmtId="0" fontId="4" fillId="36" borderId="0" xfId="53" applyFont="1" applyFill="1" applyBorder="1" applyAlignment="1">
      <alignment horizontal="center" wrapText="1"/>
      <protection/>
    </xf>
    <xf numFmtId="0" fontId="10" fillId="0" borderId="19" xfId="53" applyFont="1" applyFill="1" applyBorder="1" applyAlignment="1">
      <alignment horizontal="center" wrapText="1"/>
      <protection/>
    </xf>
    <xf numFmtId="0" fontId="10" fillId="40" borderId="19" xfId="53" applyFont="1" applyFill="1" applyBorder="1" applyAlignment="1">
      <alignment horizontal="center" wrapText="1"/>
      <protection/>
    </xf>
    <xf numFmtId="0" fontId="10" fillId="6" borderId="19" xfId="53" applyFont="1" applyFill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0" fontId="9" fillId="12" borderId="19" xfId="53" applyFont="1" applyFill="1" applyBorder="1" applyAlignment="1">
      <alignment horizontal="center" wrapText="1"/>
      <protection/>
    </xf>
    <xf numFmtId="0" fontId="10" fillId="36" borderId="19" xfId="53" applyFont="1" applyFill="1" applyBorder="1" applyAlignment="1">
      <alignment horizontal="center" wrapText="1"/>
      <protection/>
    </xf>
    <xf numFmtId="179" fontId="5" fillId="12" borderId="19" xfId="67" applyFont="1" applyFill="1" applyBorder="1" applyAlignment="1">
      <alignment horizontal="center" vertical="center"/>
    </xf>
    <xf numFmtId="0" fontId="13" fillId="12" borderId="0" xfId="53" applyFont="1" applyFill="1" applyBorder="1" applyAlignment="1">
      <alignment horizontal="center" wrapText="1"/>
      <protection/>
    </xf>
    <xf numFmtId="0" fontId="10" fillId="12" borderId="16" xfId="53" applyFont="1" applyFill="1" applyBorder="1" applyAlignment="1">
      <alignment horizontal="center" wrapText="1"/>
      <protection/>
    </xf>
    <xf numFmtId="0" fontId="10" fillId="12" borderId="15" xfId="53" applyFont="1" applyFill="1" applyBorder="1" applyAlignment="1">
      <alignment horizontal="center" wrapText="1"/>
      <protection/>
    </xf>
    <xf numFmtId="0" fontId="29" fillId="0" borderId="10" xfId="53" applyFont="1" applyBorder="1" applyAlignment="1">
      <alignment horizontal="center" wrapText="1"/>
      <protection/>
    </xf>
    <xf numFmtId="0" fontId="29" fillId="7" borderId="12" xfId="53" applyFont="1" applyFill="1" applyBorder="1" applyAlignment="1">
      <alignment horizontal="center" vertical="top" wrapText="1"/>
      <protection/>
    </xf>
    <xf numFmtId="0" fontId="29" fillId="7" borderId="22" xfId="53" applyFont="1" applyFill="1" applyBorder="1" applyAlignment="1">
      <alignment horizontal="center" vertical="top" wrapText="1"/>
      <protection/>
    </xf>
    <xf numFmtId="0" fontId="29" fillId="7" borderId="11" xfId="53" applyFont="1" applyFill="1" applyBorder="1" applyAlignment="1">
      <alignment horizontal="center" vertical="top" wrapText="1"/>
      <protection/>
    </xf>
    <xf numFmtId="0" fontId="12" fillId="12" borderId="16" xfId="53" applyFont="1" applyFill="1" applyBorder="1" applyAlignment="1">
      <alignment horizontal="center" wrapText="1"/>
      <protection/>
    </xf>
    <xf numFmtId="0" fontId="12" fillId="12" borderId="19" xfId="53" applyFont="1" applyFill="1" applyBorder="1" applyAlignment="1">
      <alignment horizontal="center" wrapText="1"/>
      <protection/>
    </xf>
    <xf numFmtId="183" fontId="25" fillId="0" borderId="23" xfId="53" applyNumberFormat="1" applyFont="1" applyFill="1" applyBorder="1" applyAlignment="1">
      <alignment horizontal="center"/>
      <protection/>
    </xf>
    <xf numFmtId="49" fontId="0" fillId="24" borderId="0" xfId="53" applyNumberFormat="1" applyFont="1" applyFill="1" applyAlignment="1">
      <alignment horizontal="center" wrapText="1"/>
      <protection/>
    </xf>
    <xf numFmtId="49" fontId="7" fillId="0" borderId="17" xfId="0" applyNumberFormat="1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31" fillId="34" borderId="0" xfId="0" applyFont="1" applyFill="1" applyAlignment="1">
      <alignment horizontal="center"/>
    </xf>
    <xf numFmtId="0" fontId="31" fillId="34" borderId="25" xfId="0" applyFont="1" applyFill="1" applyBorder="1" applyAlignment="1">
      <alignment horizontal="center"/>
    </xf>
    <xf numFmtId="0" fontId="25" fillId="35" borderId="0" xfId="0" applyFont="1" applyFill="1" applyAlignment="1">
      <alignment horizontal="center"/>
    </xf>
    <xf numFmtId="0" fontId="25" fillId="35" borderId="2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31" fillId="33" borderId="0" xfId="0" applyFont="1" applyFill="1" applyAlignment="1">
      <alignment horizontal="center"/>
    </xf>
    <xf numFmtId="0" fontId="31" fillId="33" borderId="25" xfId="0" applyFont="1" applyFill="1" applyBorder="1" applyAlignment="1">
      <alignment horizontal="center"/>
    </xf>
    <xf numFmtId="179" fontId="13" fillId="0" borderId="20" xfId="65" applyFont="1" applyFill="1" applyBorder="1" applyAlignment="1">
      <alignment horizontal="center"/>
    </xf>
    <xf numFmtId="179" fontId="13" fillId="0" borderId="23" xfId="65" applyFont="1" applyFill="1" applyBorder="1" applyAlignment="1">
      <alignment horizontal="center"/>
    </xf>
    <xf numFmtId="179" fontId="13" fillId="0" borderId="21" xfId="65" applyFont="1" applyFill="1" applyBorder="1" applyAlignment="1">
      <alignment horizontal="center"/>
    </xf>
    <xf numFmtId="179" fontId="0" fillId="0" borderId="16" xfId="65" applyFont="1" applyFill="1" applyBorder="1" applyAlignment="1">
      <alignment horizontal="center" wrapText="1"/>
    </xf>
    <xf numFmtId="179" fontId="0" fillId="0" borderId="19" xfId="65" applyFont="1" applyFill="1" applyBorder="1" applyAlignment="1">
      <alignment horizontal="center" wrapText="1"/>
    </xf>
    <xf numFmtId="179" fontId="0" fillId="0" borderId="15" xfId="65" applyFont="1" applyFill="1" applyBorder="1" applyAlignment="1">
      <alignment horizontal="center" wrapText="1"/>
    </xf>
    <xf numFmtId="179" fontId="14" fillId="0" borderId="17" xfId="65" applyFont="1" applyFill="1" applyBorder="1" applyAlignment="1">
      <alignment horizontal="center"/>
    </xf>
    <xf numFmtId="179" fontId="15" fillId="0" borderId="17" xfId="65" applyFont="1" applyFill="1" applyBorder="1" applyAlignment="1">
      <alignment horizontal="center"/>
    </xf>
    <xf numFmtId="179" fontId="19" fillId="0" borderId="0" xfId="65" applyFont="1" applyFill="1" applyAlignment="1">
      <alignment horizontal="center" wrapText="1"/>
    </xf>
    <xf numFmtId="179" fontId="19" fillId="0" borderId="17" xfId="65" applyFont="1" applyFill="1" applyBorder="1" applyAlignment="1">
      <alignment horizontal="center" wrapText="1"/>
    </xf>
    <xf numFmtId="179" fontId="21" fillId="0" borderId="18" xfId="65" applyFont="1" applyFill="1" applyBorder="1" applyAlignment="1">
      <alignment horizontal="center"/>
    </xf>
    <xf numFmtId="179" fontId="21" fillId="0" borderId="0" xfId="65" applyFont="1" applyFill="1" applyAlignment="1">
      <alignment horizontal="center"/>
    </xf>
    <xf numFmtId="179" fontId="21" fillId="0" borderId="25" xfId="65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36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12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top" wrapText="1"/>
    </xf>
    <xf numFmtId="0" fontId="13" fillId="12" borderId="0" xfId="0" applyFont="1" applyFill="1" applyBorder="1" applyAlignment="1">
      <alignment horizontal="center" vertical="top" wrapText="1"/>
    </xf>
    <xf numFmtId="49" fontId="12" fillId="0" borderId="46" xfId="53" applyNumberFormat="1" applyFont="1" applyFill="1" applyBorder="1" applyAlignment="1">
      <alignment horizontal="center" vertical="center" wrapText="1"/>
      <protection/>
    </xf>
    <xf numFmtId="49" fontId="12" fillId="0" borderId="50" xfId="53" applyNumberFormat="1" applyFont="1" applyFill="1" applyBorder="1" applyAlignment="1">
      <alignment horizontal="center" vertical="center" wrapText="1"/>
      <protection/>
    </xf>
    <xf numFmtId="49" fontId="12" fillId="0" borderId="48" xfId="53" applyNumberFormat="1" applyFont="1" applyFill="1" applyBorder="1" applyAlignment="1">
      <alignment horizontal="center" vertical="top" wrapText="1"/>
      <protection/>
    </xf>
    <xf numFmtId="49" fontId="12" fillId="0" borderId="0" xfId="53" applyNumberFormat="1" applyFont="1" applyFill="1" applyBorder="1" applyAlignment="1">
      <alignment horizontal="center" vertical="top" wrapText="1"/>
      <protection/>
    </xf>
    <xf numFmtId="0" fontId="12" fillId="0" borderId="46" xfId="53" applyFont="1" applyFill="1" applyBorder="1" applyAlignment="1">
      <alignment horizontal="center" vertical="center" wrapText="1"/>
      <protection/>
    </xf>
    <xf numFmtId="0" fontId="12" fillId="0" borderId="50" xfId="53" applyFont="1" applyFill="1" applyBorder="1" applyAlignment="1">
      <alignment horizontal="center" vertical="center" wrapText="1"/>
      <protection/>
    </xf>
    <xf numFmtId="49" fontId="12" fillId="0" borderId="88" xfId="53" applyNumberFormat="1" applyFont="1" applyFill="1" applyBorder="1" applyAlignment="1">
      <alignment horizontal="center" vertical="center" wrapText="1"/>
      <protection/>
    </xf>
    <xf numFmtId="49" fontId="12" fillId="0" borderId="23" xfId="53" applyNumberFormat="1" applyFont="1" applyFill="1" applyBorder="1" applyAlignment="1">
      <alignment horizontal="center" vertical="center" wrapText="1"/>
      <protection/>
    </xf>
    <xf numFmtId="49" fontId="12" fillId="0" borderId="48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49" fontId="12" fillId="0" borderId="87" xfId="53" applyNumberFormat="1" applyFont="1" applyFill="1" applyBorder="1" applyAlignment="1">
      <alignment horizontal="center" vertical="center" wrapText="1"/>
      <protection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0" fontId="40" fillId="0" borderId="62" xfId="0" applyFont="1" applyFill="1" applyBorder="1" applyAlignment="1">
      <alignment horizontal="center" vertical="center" wrapText="1"/>
    </xf>
    <xf numFmtId="0" fontId="13" fillId="41" borderId="19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12" borderId="2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0" xfId="53" applyFont="1" applyFill="1" applyAlignment="1">
      <alignment horizontal="center" wrapText="1"/>
      <protection/>
    </xf>
    <xf numFmtId="0" fontId="36" fillId="0" borderId="19" xfId="53" applyFont="1" applyFill="1" applyBorder="1" applyAlignment="1">
      <alignment horizontal="center" wrapText="1"/>
      <protection/>
    </xf>
    <xf numFmtId="0" fontId="36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126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wrapText="1"/>
    </xf>
    <xf numFmtId="0" fontId="22" fillId="0" borderId="19" xfId="53" applyFont="1" applyFill="1" applyBorder="1" applyAlignment="1">
      <alignment horizontal="center" wrapText="1"/>
      <protection/>
    </xf>
    <xf numFmtId="0" fontId="12" fillId="36" borderId="19" xfId="0" applyFont="1" applyFill="1" applyBorder="1" applyAlignment="1">
      <alignment horizontal="center" vertical="top" wrapText="1"/>
    </xf>
    <xf numFmtId="0" fontId="8" fillId="36" borderId="23" xfId="0" applyFont="1" applyFill="1" applyBorder="1" applyAlignment="1">
      <alignment horizontal="center" vertical="top" wrapText="1"/>
    </xf>
    <xf numFmtId="0" fontId="8" fillId="36" borderId="0" xfId="0" applyFont="1" applyFill="1" applyBorder="1" applyAlignment="1">
      <alignment horizontal="center" vertical="top" wrapText="1"/>
    </xf>
    <xf numFmtId="0" fontId="36" fillId="0" borderId="19" xfId="53" applyFont="1" applyBorder="1" applyAlignment="1">
      <alignment horizontal="center" wrapText="1"/>
      <protection/>
    </xf>
    <xf numFmtId="0" fontId="2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4" fillId="41" borderId="10" xfId="54" applyFont="1" applyFill="1" applyBorder="1" applyAlignment="1">
      <alignment horizontal="center" vertical="center"/>
      <protection/>
    </xf>
    <xf numFmtId="2" fontId="4" fillId="13" borderId="10" xfId="54" applyNumberFormat="1" applyFont="1" applyFill="1" applyBorder="1" applyAlignment="1">
      <alignment horizontal="center" vertical="center"/>
      <protection/>
    </xf>
    <xf numFmtId="2" fontId="4" fillId="43" borderId="10" xfId="54" applyNumberFormat="1" applyFont="1" applyFill="1" applyBorder="1" applyAlignment="1">
      <alignment horizontal="center" vertical="center"/>
      <protection/>
    </xf>
    <xf numFmtId="2" fontId="4" fillId="9" borderId="10" xfId="54" applyNumberFormat="1" applyFont="1" applyFill="1" applyBorder="1" applyAlignment="1">
      <alignment horizontal="center" vertical="center"/>
      <protection/>
    </xf>
    <xf numFmtId="2" fontId="4" fillId="10" borderId="10" xfId="54" applyNumberFormat="1" applyFont="1" applyFill="1" applyBorder="1" applyAlignment="1">
      <alignment horizontal="center" vertical="center"/>
      <protection/>
    </xf>
    <xf numFmtId="2" fontId="4" fillId="12" borderId="10" xfId="54" applyNumberFormat="1" applyFont="1" applyFill="1" applyBorder="1" applyAlignment="1">
      <alignment horizontal="center" vertical="center"/>
      <protection/>
    </xf>
    <xf numFmtId="0" fontId="4" fillId="45" borderId="10" xfId="54" applyFont="1" applyFill="1" applyBorder="1" applyAlignment="1">
      <alignment horizontal="center" vertical="center"/>
      <protection/>
    </xf>
    <xf numFmtId="2" fontId="4" fillId="5" borderId="10" xfId="54" applyNumberFormat="1" applyFont="1" applyFill="1" applyBorder="1" applyAlignment="1">
      <alignment horizontal="center" vertical="center"/>
      <protection/>
    </xf>
    <xf numFmtId="2" fontId="4" fillId="6" borderId="10" xfId="54" applyNumberFormat="1" applyFont="1" applyFill="1" applyBorder="1" applyAlignment="1">
      <alignment horizontal="center" vertical="center"/>
      <protection/>
    </xf>
    <xf numFmtId="0" fontId="39" fillId="5" borderId="10" xfId="54" applyFont="1" applyFill="1" applyBorder="1" applyAlignment="1">
      <alignment horizontal="center" vertical="center"/>
      <protection/>
    </xf>
    <xf numFmtId="2" fontId="4" fillId="0" borderId="12" xfId="54" applyNumberFormat="1" applyFont="1" applyBorder="1" applyAlignment="1">
      <alignment horizontal="center" vertical="center"/>
      <protection/>
    </xf>
    <xf numFmtId="2" fontId="4" fillId="0" borderId="11" xfId="54" applyNumberFormat="1" applyFont="1" applyBorder="1" applyAlignment="1">
      <alignment horizontal="center" vertical="center"/>
      <protection/>
    </xf>
    <xf numFmtId="2" fontId="4" fillId="41" borderId="10" xfId="54" applyNumberFormat="1" applyFont="1" applyFill="1" applyBorder="1" applyAlignment="1">
      <alignment horizontal="center" vertical="center" wrapText="1"/>
      <protection/>
    </xf>
    <xf numFmtId="2" fontId="5" fillId="0" borderId="12" xfId="54" applyNumberFormat="1" applyFont="1" applyFill="1" applyBorder="1" applyAlignment="1">
      <alignment horizontal="center" vertical="center" wrapText="1"/>
      <protection/>
    </xf>
    <xf numFmtId="2" fontId="5" fillId="0" borderId="22" xfId="54" applyNumberFormat="1" applyFont="1" applyFill="1" applyBorder="1" applyAlignment="1">
      <alignment horizontal="center" vertical="center" wrapText="1"/>
      <protection/>
    </xf>
    <xf numFmtId="2" fontId="5" fillId="0" borderId="11" xfId="54" applyNumberFormat="1" applyFont="1" applyFill="1" applyBorder="1" applyAlignment="1">
      <alignment horizontal="center" vertical="center" wrapText="1"/>
      <protection/>
    </xf>
    <xf numFmtId="2" fontId="4" fillId="0" borderId="10" xfId="54" applyNumberFormat="1" applyFont="1" applyBorder="1" applyAlignment="1">
      <alignment horizontal="center" vertical="center"/>
      <protection/>
    </xf>
    <xf numFmtId="2" fontId="4" fillId="0" borderId="10" xfId="54" applyNumberFormat="1" applyFont="1" applyBorder="1" applyAlignment="1">
      <alignment horizontal="left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54" applyNumberFormat="1" applyFont="1" applyBorder="1" applyAlignment="1">
      <alignment horizontal="center" vertical="center" wrapText="1"/>
      <protection/>
    </xf>
    <xf numFmtId="2" fontId="4" fillId="22" borderId="16" xfId="54" applyNumberFormat="1" applyFont="1" applyFill="1" applyBorder="1" applyAlignment="1">
      <alignment horizontal="center" wrapText="1"/>
      <protection/>
    </xf>
    <xf numFmtId="2" fontId="4" fillId="22" borderId="15" xfId="54" applyNumberFormat="1" applyFont="1" applyFill="1" applyBorder="1" applyAlignment="1">
      <alignment horizontal="center" wrapText="1"/>
      <protection/>
    </xf>
    <xf numFmtId="0" fontId="4" fillId="5" borderId="10" xfId="54" applyFont="1" applyFill="1" applyBorder="1" applyAlignment="1">
      <alignment horizontal="center" vertical="center"/>
      <protection/>
    </xf>
    <xf numFmtId="2" fontId="4" fillId="2" borderId="10" xfId="54" applyNumberFormat="1" applyFont="1" applyFill="1" applyBorder="1" applyAlignment="1">
      <alignment horizontal="center" vertical="center"/>
      <protection/>
    </xf>
    <xf numFmtId="2" fontId="4" fillId="47" borderId="10" xfId="54" applyNumberFormat="1" applyFont="1" applyFill="1" applyBorder="1" applyAlignment="1">
      <alignment horizontal="center" vertical="center"/>
      <protection/>
    </xf>
    <xf numFmtId="0" fontId="43" fillId="0" borderId="0" xfId="54" applyFont="1" applyBorder="1" applyAlignment="1">
      <alignment horizontal="center" vertical="center" wrapText="1"/>
      <protection/>
    </xf>
    <xf numFmtId="0" fontId="131" fillId="45" borderId="14" xfId="55" applyFont="1" applyFill="1" applyBorder="1" applyAlignment="1">
      <alignment horizontal="center" vertical="center"/>
      <protection/>
    </xf>
    <xf numFmtId="0" fontId="131" fillId="0" borderId="0" xfId="55" applyFont="1" applyBorder="1" applyAlignment="1">
      <alignment horizontal="center" vertical="center"/>
      <protection/>
    </xf>
    <xf numFmtId="0" fontId="131" fillId="45" borderId="48" xfId="55" applyFont="1" applyFill="1" applyBorder="1" applyAlignment="1">
      <alignment horizontal="center" vertical="center"/>
      <protection/>
    </xf>
    <xf numFmtId="0" fontId="131" fillId="0" borderId="13" xfId="55" applyFont="1" applyBorder="1" applyAlignment="1">
      <alignment horizontal="center" vertical="center" wrapText="1"/>
      <protection/>
    </xf>
    <xf numFmtId="0" fontId="131" fillId="0" borderId="0" xfId="55" applyFont="1" applyBorder="1" applyAlignment="1">
      <alignment horizontal="center" vertical="center" wrapText="1"/>
      <protection/>
    </xf>
    <xf numFmtId="0" fontId="130" fillId="0" borderId="0" xfId="55" applyFont="1" applyAlignment="1">
      <alignment horizontal="center" wrapText="1"/>
      <protection/>
    </xf>
    <xf numFmtId="0" fontId="131" fillId="14" borderId="32" xfId="55" applyFont="1" applyFill="1" applyBorder="1" applyAlignment="1">
      <alignment horizontal="center" vertical="center"/>
      <protection/>
    </xf>
    <xf numFmtId="0" fontId="131" fillId="14" borderId="36" xfId="55" applyFont="1" applyFill="1" applyBorder="1" applyAlignment="1">
      <alignment horizontal="center" vertical="center"/>
      <protection/>
    </xf>
    <xf numFmtId="0" fontId="48" fillId="0" borderId="44" xfId="55" applyFont="1" applyFill="1" applyBorder="1" applyAlignment="1">
      <alignment horizontal="center" vertical="center" wrapText="1"/>
      <protection/>
    </xf>
    <xf numFmtId="0" fontId="48" fillId="0" borderId="14" xfId="55" applyFont="1" applyFill="1" applyBorder="1" applyAlignment="1">
      <alignment horizontal="center" vertical="center" wrapText="1"/>
      <protection/>
    </xf>
    <xf numFmtId="0" fontId="48" fillId="0" borderId="26" xfId="55" applyFont="1" applyFill="1" applyBorder="1" applyAlignment="1">
      <alignment horizontal="center" vertical="center" wrapText="1"/>
      <protection/>
    </xf>
    <xf numFmtId="0" fontId="46" fillId="0" borderId="0" xfId="55" applyFont="1" applyAlignment="1">
      <alignment horizontal="left" vertical="center" wrapText="1"/>
      <protection/>
    </xf>
    <xf numFmtId="0" fontId="47" fillId="0" borderId="0" xfId="55" applyFont="1" applyAlignment="1">
      <alignment horizontal="left" vertical="center" wrapText="1"/>
      <protection/>
    </xf>
    <xf numFmtId="0" fontId="47" fillId="0" borderId="62" xfId="55" applyFont="1" applyBorder="1" applyAlignment="1">
      <alignment horizontal="left" vertical="center" wrapText="1"/>
      <protection/>
    </xf>
    <xf numFmtId="0" fontId="48" fillId="0" borderId="70" xfId="55" applyFont="1" applyBorder="1" applyAlignment="1">
      <alignment horizontal="center" vertical="center" wrapText="1"/>
      <protection/>
    </xf>
    <xf numFmtId="0" fontId="48" fillId="0" borderId="82" xfId="55" applyFont="1" applyBorder="1" applyAlignment="1">
      <alignment horizontal="center" vertical="center" wrapText="1"/>
      <protection/>
    </xf>
    <xf numFmtId="0" fontId="48" fillId="0" borderId="31" xfId="55" applyFont="1" applyBorder="1" applyAlignment="1">
      <alignment horizontal="center" vertical="center" wrapText="1"/>
      <protection/>
    </xf>
    <xf numFmtId="0" fontId="48" fillId="0" borderId="29" xfId="55" applyFont="1" applyBorder="1" applyAlignment="1">
      <alignment horizontal="center" vertical="center" wrapText="1"/>
      <protection/>
    </xf>
    <xf numFmtId="0" fontId="48" fillId="0" borderId="32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/>
      <protection/>
    </xf>
    <xf numFmtId="0" fontId="34" fillId="0" borderId="22" xfId="55" applyFont="1" applyBorder="1" applyAlignment="1">
      <alignment horizontal="center" vertical="center"/>
      <protection/>
    </xf>
    <xf numFmtId="180" fontId="34" fillId="0" borderId="12" xfId="55" applyNumberFormat="1" applyFont="1" applyBorder="1" applyAlignment="1">
      <alignment horizontal="center" vertical="center"/>
      <protection/>
    </xf>
    <xf numFmtId="180" fontId="34" fillId="0" borderId="22" xfId="55" applyNumberFormat="1" applyFont="1" applyBorder="1" applyAlignment="1">
      <alignment horizontal="center" vertical="center"/>
      <protection/>
    </xf>
    <xf numFmtId="184" fontId="34" fillId="0" borderId="35" xfId="62" applyNumberFormat="1" applyFont="1" applyBorder="1" applyAlignment="1">
      <alignment horizontal="center" vertical="center"/>
    </xf>
    <xf numFmtId="184" fontId="34" fillId="0" borderId="68" xfId="62" applyNumberFormat="1" applyFont="1" applyBorder="1" applyAlignment="1">
      <alignment horizontal="center" vertical="center"/>
    </xf>
    <xf numFmtId="0" fontId="48" fillId="0" borderId="44" xfId="55" applyFont="1" applyBorder="1" applyAlignment="1">
      <alignment horizontal="center" vertical="center" wrapText="1"/>
      <protection/>
    </xf>
    <xf numFmtId="0" fontId="48" fillId="0" borderId="14" xfId="55" applyFont="1" applyBorder="1" applyAlignment="1">
      <alignment horizontal="center" vertical="center" wrapText="1"/>
      <protection/>
    </xf>
    <xf numFmtId="0" fontId="48" fillId="0" borderId="26" xfId="55" applyFont="1" applyBorder="1" applyAlignment="1">
      <alignment horizontal="center" vertical="center" wrapText="1"/>
      <protection/>
    </xf>
    <xf numFmtId="2" fontId="4" fillId="0" borderId="34" xfId="55" applyNumberFormat="1" applyFont="1" applyBorder="1" applyAlignment="1">
      <alignment horizontal="center" vertical="center" wrapText="1"/>
      <protection/>
    </xf>
    <xf numFmtId="2" fontId="4" fillId="0" borderId="67" xfId="55" applyNumberFormat="1" applyFont="1" applyBorder="1" applyAlignment="1">
      <alignment horizontal="center" vertical="center" wrapText="1"/>
      <protection/>
    </xf>
    <xf numFmtId="0" fontId="48" fillId="0" borderId="53" xfId="55" applyFont="1" applyBorder="1" applyAlignment="1">
      <alignment horizontal="center" vertical="center" wrapText="1"/>
      <protection/>
    </xf>
    <xf numFmtId="0" fontId="48" fillId="0" borderId="33" xfId="55" applyFont="1" applyBorder="1" applyAlignment="1">
      <alignment horizontal="center" vertical="center" wrapText="1"/>
      <protection/>
    </xf>
    <xf numFmtId="0" fontId="48" fillId="0" borderId="79" xfId="55" applyFont="1" applyBorder="1" applyAlignment="1">
      <alignment horizontal="center" vertical="center" wrapText="1"/>
      <protection/>
    </xf>
    <xf numFmtId="0" fontId="113" fillId="0" borderId="69" xfId="55" applyFont="1" applyBorder="1" applyAlignment="1">
      <alignment horizontal="center" vertical="center" wrapText="1"/>
      <protection/>
    </xf>
    <xf numFmtId="0" fontId="113" fillId="0" borderId="56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127" fillId="0" borderId="11" xfId="55" applyFont="1" applyBorder="1" applyAlignment="1">
      <alignment horizontal="center" vertical="center" wrapText="1"/>
      <protection/>
    </xf>
    <xf numFmtId="0" fontId="127" fillId="0" borderId="10" xfId="55" applyFont="1" applyBorder="1" applyAlignment="1">
      <alignment horizontal="center" vertical="center" wrapText="1"/>
      <protection/>
    </xf>
    <xf numFmtId="180" fontId="34" fillId="0" borderId="11" xfId="55" applyNumberFormat="1" applyFont="1" applyBorder="1" applyAlignment="1">
      <alignment horizontal="center" vertical="center"/>
      <protection/>
    </xf>
    <xf numFmtId="180" fontId="34" fillId="0" borderId="10" xfId="55" applyNumberFormat="1" applyFont="1" applyBorder="1" applyAlignment="1">
      <alignment horizontal="center" vertical="center"/>
      <protection/>
    </xf>
    <xf numFmtId="184" fontId="34" fillId="0" borderId="51" xfId="62" applyNumberFormat="1" applyFont="1" applyBorder="1" applyAlignment="1">
      <alignment horizontal="center" vertical="center"/>
    </xf>
    <xf numFmtId="0" fontId="132" fillId="0" borderId="64" xfId="55" applyFont="1" applyBorder="1" applyAlignment="1">
      <alignment horizontal="center" vertical="center" wrapText="1"/>
      <protection/>
    </xf>
    <xf numFmtId="0" fontId="132" fillId="0" borderId="34" xfId="55" applyFont="1" applyBorder="1" applyAlignment="1">
      <alignment horizontal="center" vertical="center" wrapText="1"/>
      <protection/>
    </xf>
    <xf numFmtId="0" fontId="132" fillId="0" borderId="38" xfId="55" applyFont="1" applyBorder="1" applyAlignment="1">
      <alignment horizontal="center" vertical="center" wrapText="1"/>
      <protection/>
    </xf>
    <xf numFmtId="0" fontId="132" fillId="0" borderId="44" xfId="55" applyFont="1" applyBorder="1" applyAlignment="1">
      <alignment horizontal="center" vertical="center" wrapText="1"/>
      <protection/>
    </xf>
    <xf numFmtId="0" fontId="132" fillId="0" borderId="14" xfId="55" applyFont="1" applyBorder="1" applyAlignment="1">
      <alignment horizontal="center" vertical="center" wrapText="1"/>
      <protection/>
    </xf>
    <xf numFmtId="0" fontId="132" fillId="0" borderId="44" xfId="55" applyFont="1" applyFill="1" applyBorder="1" applyAlignment="1">
      <alignment horizontal="center" vertical="center" wrapText="1"/>
      <protection/>
    </xf>
    <xf numFmtId="0" fontId="132" fillId="0" borderId="14" xfId="55" applyFont="1" applyFill="1" applyBorder="1" applyAlignment="1">
      <alignment horizontal="center" vertical="center" wrapText="1"/>
      <protection/>
    </xf>
    <xf numFmtId="0" fontId="131" fillId="14" borderId="46" xfId="55" applyFont="1" applyFill="1" applyBorder="1" applyAlignment="1">
      <alignment horizontal="center" vertical="center"/>
      <protection/>
    </xf>
    <xf numFmtId="0" fontId="131" fillId="14" borderId="50" xfId="55" applyFont="1" applyFill="1" applyBorder="1" applyAlignment="1">
      <alignment horizontal="center" vertical="center"/>
      <protection/>
    </xf>
    <xf numFmtId="0" fontId="48" fillId="0" borderId="53" xfId="55" applyFont="1" applyFill="1" applyBorder="1" applyAlignment="1">
      <alignment horizontal="center" vertical="center" wrapText="1"/>
      <protection/>
    </xf>
    <xf numFmtId="0" fontId="48" fillId="0" borderId="33" xfId="55" applyFont="1" applyFill="1" applyBorder="1" applyAlignment="1">
      <alignment horizontal="center" vertical="center" wrapText="1"/>
      <protection/>
    </xf>
    <xf numFmtId="0" fontId="48" fillId="0" borderId="45" xfId="55" applyFont="1" applyFill="1" applyBorder="1" applyAlignment="1">
      <alignment horizontal="center" vertical="center" wrapText="1"/>
      <protection/>
    </xf>
    <xf numFmtId="0" fontId="129" fillId="13" borderId="49" xfId="55" applyFont="1" applyFill="1" applyBorder="1" applyAlignment="1">
      <alignment horizontal="center" vertical="center" wrapText="1"/>
      <protection/>
    </xf>
    <xf numFmtId="0" fontId="129" fillId="13" borderId="36" xfId="55" applyFont="1" applyFill="1" applyBorder="1" applyAlignment="1">
      <alignment horizontal="center" vertical="center" wrapText="1"/>
      <protection/>
    </xf>
    <xf numFmtId="0" fontId="129" fillId="13" borderId="61" xfId="55" applyFont="1" applyFill="1" applyBorder="1" applyAlignment="1">
      <alignment horizontal="center" vertical="center" wrapText="1"/>
      <protection/>
    </xf>
    <xf numFmtId="0" fontId="129" fillId="13" borderId="62" xfId="55" applyFont="1" applyFill="1" applyBorder="1" applyAlignment="1">
      <alignment horizontal="center" vertical="center" wrapText="1"/>
      <protection/>
    </xf>
    <xf numFmtId="0" fontId="129" fillId="13" borderId="0" xfId="55" applyFont="1" applyFill="1" applyBorder="1" applyAlignment="1">
      <alignment horizontal="center" vertical="center" wrapText="1"/>
      <protection/>
    </xf>
    <xf numFmtId="0" fontId="48" fillId="16" borderId="46" xfId="55" applyFont="1" applyFill="1" applyBorder="1" applyAlignment="1">
      <alignment horizontal="center" vertical="center" wrapText="1"/>
      <protection/>
    </xf>
    <xf numFmtId="0" fontId="48" fillId="16" borderId="50" xfId="55" applyFont="1" applyFill="1" applyBorder="1" applyAlignment="1">
      <alignment horizontal="center" vertical="center" wrapText="1"/>
      <protection/>
    </xf>
    <xf numFmtId="0" fontId="129" fillId="0" borderId="53" xfId="55" applyFont="1" applyBorder="1" applyAlignment="1">
      <alignment horizontal="center" vertical="center" wrapText="1"/>
      <protection/>
    </xf>
    <xf numFmtId="0" fontId="129" fillId="0" borderId="33" xfId="55" applyFont="1" applyBorder="1" applyAlignment="1">
      <alignment horizontal="center" vertical="center" wrapText="1"/>
      <protection/>
    </xf>
    <xf numFmtId="0" fontId="129" fillId="0" borderId="79" xfId="55" applyFont="1" applyBorder="1" applyAlignment="1">
      <alignment horizontal="center" vertical="center" wrapText="1"/>
      <protection/>
    </xf>
    <xf numFmtId="0" fontId="129" fillId="10" borderId="46" xfId="55" applyFont="1" applyFill="1" applyBorder="1" applyAlignment="1">
      <alignment horizontal="center" vertical="center"/>
      <protection/>
    </xf>
    <xf numFmtId="0" fontId="129" fillId="10" borderId="50" xfId="55" applyFont="1" applyFill="1" applyBorder="1" applyAlignment="1">
      <alignment horizontal="center" vertical="center"/>
      <protection/>
    </xf>
    <xf numFmtId="0" fontId="129" fillId="10" borderId="62" xfId="55" applyFont="1" applyFill="1" applyBorder="1" applyAlignment="1">
      <alignment horizontal="center" vertical="center"/>
      <protection/>
    </xf>
    <xf numFmtId="0" fontId="127" fillId="44" borderId="0" xfId="55" applyFont="1" applyFill="1" applyBorder="1" applyAlignment="1">
      <alignment horizontal="center" vertical="center" wrapText="1"/>
      <protection/>
    </xf>
    <xf numFmtId="184" fontId="48" fillId="11" borderId="48" xfId="62" applyNumberFormat="1" applyFont="1" applyFill="1" applyBorder="1" applyAlignment="1">
      <alignment horizontal="center" vertical="center" wrapText="1"/>
    </xf>
    <xf numFmtId="184" fontId="48" fillId="11" borderId="0" xfId="62" applyNumberFormat="1" applyFont="1" applyFill="1" applyBorder="1" applyAlignment="1">
      <alignment horizontal="center" vertical="center" wrapText="1"/>
    </xf>
    <xf numFmtId="0" fontId="129" fillId="0" borderId="44" xfId="55" applyFont="1" applyBorder="1" applyAlignment="1">
      <alignment horizontal="center" vertical="center" wrapText="1"/>
      <protection/>
    </xf>
    <xf numFmtId="0" fontId="129" fillId="0" borderId="14" xfId="55" applyFont="1" applyBorder="1" applyAlignment="1">
      <alignment horizontal="center" vertical="center" wrapText="1"/>
      <protection/>
    </xf>
    <xf numFmtId="0" fontId="129" fillId="0" borderId="26" xfId="55" applyFont="1" applyBorder="1" applyAlignment="1">
      <alignment horizontal="center" vertical="center" wrapText="1"/>
      <protection/>
    </xf>
    <xf numFmtId="0" fontId="5" fillId="42" borderId="49" xfId="55" applyFont="1" applyFill="1" applyBorder="1" applyAlignment="1">
      <alignment horizontal="center" vertical="center" wrapText="1"/>
      <protection/>
    </xf>
    <xf numFmtId="0" fontId="5" fillId="42" borderId="48" xfId="55" applyFont="1" applyFill="1" applyBorder="1" applyAlignment="1">
      <alignment horizontal="center" vertical="center" wrapText="1"/>
      <protection/>
    </xf>
    <xf numFmtId="0" fontId="5" fillId="42" borderId="61" xfId="55" applyFont="1" applyFill="1" applyBorder="1" applyAlignment="1">
      <alignment horizontal="center" vertical="center" wrapText="1"/>
      <protection/>
    </xf>
    <xf numFmtId="0" fontId="131" fillId="0" borderId="75" xfId="55" applyFont="1" applyBorder="1" applyAlignment="1">
      <alignment horizontal="center" vertical="center" wrapText="1"/>
      <protection/>
    </xf>
    <xf numFmtId="0" fontId="131" fillId="45" borderId="14" xfId="55" applyFont="1" applyFill="1" applyBorder="1" applyAlignment="1">
      <alignment horizontal="center" vertical="center" wrapText="1"/>
      <protection/>
    </xf>
    <xf numFmtId="0" fontId="131" fillId="0" borderId="48" xfId="55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0;&#1048;&#1053;%20&#1054;&#1041;&#1045;&#1057;&#1055;&#1045;&#1063;&#1045;&#1053;&#1048;&#1045;\2016\&#1044;&#1054;&#1059;\&#1088;&#1072;&#1079;&#1073;&#1080;&#1074;&#1082;&#1072;%20&#1075;&#1086;&#1076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8;&#1053;%20&#1054;&#1041;&#1045;&#1057;&#1055;&#1045;&#1063;&#1045;&#1053;&#1048;&#1045;\2016\&#1041;&#1102;&#1076;&#1078;&#1077;&#1090;%20&#1085;&#1072;%202016%20&#1087;&#1086;%20&#1091;&#1095;&#1088;&#1077;&#1078;&#1076;&#1077;&#1085;&#1080;&#1103;&#108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0;&#1048;&#1053;%20&#1054;&#1041;&#1045;&#1057;&#1055;&#1045;&#1063;&#1045;&#1053;&#1048;&#1045;\2016\&#1073;&#1102;&#1076;&#1078;&#1077;&#1090;2016\&#1052;&#1054;&#1049;%20&#1041;&#1102;&#1076;&#1078;&#1077;&#1090;%20&#1085;&#1072;%202016%20&#1087;&#1086;%20&#1091;&#1095;&#1088;&#1077;&#1078;&#1076;&#1077;&#1085;&#1080;&#1103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услуг в новой редакции ДОУ"/>
      <sheetName val="общехоз ДОУ"/>
      <sheetName val="МУН Задание с веба ДОУ"/>
      <sheetName val="фин обеспеч"/>
      <sheetName val="Свод"/>
      <sheetName val="Лист1"/>
    </sheetNames>
    <sheetDataSet>
      <sheetData sheetId="2">
        <row r="52">
          <cell r="R52">
            <v>3146945.6199999996</v>
          </cell>
        </row>
        <row r="54">
          <cell r="R54">
            <v>160739949.25000003</v>
          </cell>
        </row>
        <row r="62">
          <cell r="R62">
            <v>0</v>
          </cell>
        </row>
        <row r="63">
          <cell r="R63">
            <v>0</v>
          </cell>
        </row>
        <row r="64">
          <cell r="R64">
            <v>0</v>
          </cell>
        </row>
        <row r="73">
          <cell r="R73" t="str">
            <v>ИТОГО по коду</v>
          </cell>
        </row>
        <row r="74">
          <cell r="R74">
            <v>0</v>
          </cell>
        </row>
        <row r="82">
          <cell r="R82">
            <v>0</v>
          </cell>
        </row>
        <row r="83">
          <cell r="R83">
            <v>0</v>
          </cell>
        </row>
        <row r="84">
          <cell r="R8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С"/>
      <sheetName val="Школы"/>
      <sheetName val="Допики"/>
      <sheetName val="Солнышко"/>
      <sheetName val="Юность"/>
      <sheetName val="ИМЦ"/>
      <sheetName val="ХЭССО"/>
      <sheetName val="Лист1"/>
    </sheetNames>
    <sheetDataSet>
      <sheetData sheetId="0">
        <row r="34">
          <cell r="W34">
            <v>160739949.25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С"/>
      <sheetName val="Школы"/>
      <sheetName val="Допики"/>
      <sheetName val="Солнышко"/>
      <sheetName val="Юность"/>
      <sheetName val="ИМЦ"/>
      <sheetName val="ХЭССО"/>
      <sheetName val="Лист1"/>
    </sheetNames>
    <sheetDataSet>
      <sheetData sheetId="1">
        <row r="50">
          <cell r="G50">
            <v>57796392</v>
          </cell>
          <cell r="H50">
            <v>52430412</v>
          </cell>
          <cell r="I50">
            <v>28679892</v>
          </cell>
          <cell r="J50">
            <v>41428098</v>
          </cell>
          <cell r="K50">
            <v>33291882</v>
          </cell>
          <cell r="M50">
            <v>30815055</v>
          </cell>
          <cell r="N50">
            <v>63684459</v>
          </cell>
          <cell r="O50">
            <v>18883219</v>
          </cell>
          <cell r="Q50">
            <v>28985788</v>
          </cell>
          <cell r="S50">
            <v>23450239</v>
          </cell>
          <cell r="T50">
            <v>9230439</v>
          </cell>
          <cell r="U50">
            <v>24113783</v>
          </cell>
          <cell r="W50">
            <v>14558915</v>
          </cell>
          <cell r="X50">
            <v>14479739</v>
          </cell>
          <cell r="Y50">
            <v>14359874</v>
          </cell>
          <cell r="Z50">
            <v>552265920</v>
          </cell>
        </row>
        <row r="54">
          <cell r="L54">
            <v>4519600</v>
          </cell>
          <cell r="P54">
            <v>80600</v>
          </cell>
          <cell r="R54">
            <v>213000</v>
          </cell>
          <cell r="V54">
            <v>1087900</v>
          </cell>
        </row>
        <row r="58">
          <cell r="L58">
            <v>48259933</v>
          </cell>
          <cell r="P58">
            <v>13877751</v>
          </cell>
          <cell r="R58">
            <v>14738550</v>
          </cell>
          <cell r="V58">
            <v>13300400</v>
          </cell>
          <cell r="Z58">
            <v>546364820</v>
          </cell>
        </row>
      </sheetData>
      <sheetData sheetId="3">
        <row r="49">
          <cell r="I49">
            <v>6167000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398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0" sqref="A30:I38"/>
    </sheetView>
  </sheetViews>
  <sheetFormatPr defaultColWidth="9.140625" defaultRowHeight="12.75"/>
  <cols>
    <col min="1" max="1" width="33.7109375" style="231" customWidth="1"/>
    <col min="2" max="3" width="0" style="231" hidden="1" customWidth="1"/>
    <col min="4" max="9" width="9.140625" style="231" customWidth="1"/>
    <col min="10" max="105" width="9.140625" style="434" customWidth="1"/>
    <col min="106" max="16384" width="9.140625" style="231" customWidth="1"/>
  </cols>
  <sheetData>
    <row r="1" spans="1:9" ht="12.75">
      <c r="A1" s="1435" t="s">
        <v>114</v>
      </c>
      <c r="B1" s="1436"/>
      <c r="C1" s="1436"/>
      <c r="D1" s="1436"/>
      <c r="E1" s="1436"/>
      <c r="F1" s="1436"/>
      <c r="G1" s="1436"/>
      <c r="H1" s="1436"/>
      <c r="I1" s="1436"/>
    </row>
    <row r="2" spans="1:9" ht="12.75">
      <c r="A2" s="329"/>
      <c r="B2" s="329"/>
      <c r="C2" s="329"/>
      <c r="D2" s="329"/>
      <c r="E2" s="328"/>
      <c r="F2" s="328"/>
      <c r="G2" s="328"/>
      <c r="H2" s="328"/>
      <c r="I2" s="328"/>
    </row>
    <row r="3" spans="1:9" ht="105">
      <c r="A3" s="330" t="s">
        <v>0</v>
      </c>
      <c r="B3" s="153" t="s">
        <v>115</v>
      </c>
      <c r="C3" s="153" t="s">
        <v>116</v>
      </c>
      <c r="D3" s="309" t="s">
        <v>117</v>
      </c>
      <c r="E3" s="21" t="s">
        <v>46</v>
      </c>
      <c r="F3" s="21" t="s">
        <v>47</v>
      </c>
      <c r="G3" s="21" t="s">
        <v>48</v>
      </c>
      <c r="H3" s="23" t="s">
        <v>49</v>
      </c>
      <c r="I3" s="428" t="s">
        <v>80</v>
      </c>
    </row>
    <row r="4" spans="1:9" ht="45" customHeight="1" hidden="1">
      <c r="A4" s="235"/>
      <c r="B4" s="235"/>
      <c r="C4" s="235"/>
      <c r="D4" s="235"/>
      <c r="E4" s="235"/>
      <c r="F4" s="235"/>
      <c r="G4" s="235"/>
      <c r="H4" s="235"/>
      <c r="I4" s="429"/>
    </row>
    <row r="5" spans="1:105" s="334" customFormat="1" ht="15.75" hidden="1">
      <c r="A5" s="331" t="s">
        <v>118</v>
      </c>
      <c r="B5" s="332" t="s">
        <v>119</v>
      </c>
      <c r="C5" s="332"/>
      <c r="D5" s="332"/>
      <c r="E5" s="333"/>
      <c r="F5" s="333"/>
      <c r="G5" s="333"/>
      <c r="H5" s="333"/>
      <c r="I5" s="430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34"/>
      <c r="CP5" s="434"/>
      <c r="CQ5" s="434"/>
      <c r="CR5" s="434"/>
      <c r="CS5" s="434"/>
      <c r="CT5" s="434"/>
      <c r="CU5" s="434"/>
      <c r="CV5" s="434"/>
      <c r="CW5" s="434"/>
      <c r="CX5" s="434"/>
      <c r="CY5" s="434"/>
      <c r="CZ5" s="434"/>
      <c r="DA5" s="434"/>
    </row>
    <row r="6" spans="1:105" s="334" customFormat="1" ht="15.75" hidden="1">
      <c r="A6" s="331" t="s">
        <v>120</v>
      </c>
      <c r="B6" s="332" t="s">
        <v>121</v>
      </c>
      <c r="C6" s="332"/>
      <c r="D6" s="332"/>
      <c r="E6" s="333"/>
      <c r="F6" s="333"/>
      <c r="G6" s="333"/>
      <c r="H6" s="333"/>
      <c r="I6" s="430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/>
      <c r="CX6" s="434"/>
      <c r="CY6" s="434"/>
      <c r="CZ6" s="434"/>
      <c r="DA6" s="434"/>
    </row>
    <row r="7" spans="1:105" s="334" customFormat="1" ht="15.75" hidden="1">
      <c r="A7" s="331" t="s">
        <v>122</v>
      </c>
      <c r="B7" s="332" t="s">
        <v>123</v>
      </c>
      <c r="C7" s="332"/>
      <c r="D7" s="332"/>
      <c r="E7" s="333"/>
      <c r="F7" s="333"/>
      <c r="G7" s="333"/>
      <c r="H7" s="333"/>
      <c r="I7" s="430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/>
      <c r="CX7" s="434"/>
      <c r="CY7" s="434"/>
      <c r="CZ7" s="434"/>
      <c r="DA7" s="434"/>
    </row>
    <row r="8" spans="1:105" s="334" customFormat="1" ht="15.75" hidden="1">
      <c r="A8" s="331" t="s">
        <v>124</v>
      </c>
      <c r="B8" s="332" t="s">
        <v>121</v>
      </c>
      <c r="C8" s="332"/>
      <c r="D8" s="332"/>
      <c r="E8" s="333"/>
      <c r="F8" s="333"/>
      <c r="G8" s="333"/>
      <c r="H8" s="333"/>
      <c r="I8" s="430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/>
      <c r="CU8" s="434"/>
      <c r="CV8" s="434"/>
      <c r="CW8" s="434"/>
      <c r="CX8" s="434"/>
      <c r="CY8" s="434"/>
      <c r="CZ8" s="434"/>
      <c r="DA8" s="434"/>
    </row>
    <row r="9" spans="1:105" s="334" customFormat="1" ht="15" hidden="1">
      <c r="A9" s="332" t="s">
        <v>125</v>
      </c>
      <c r="B9" s="332" t="s">
        <v>121</v>
      </c>
      <c r="C9" s="332"/>
      <c r="D9" s="332"/>
      <c r="E9" s="333"/>
      <c r="F9" s="333"/>
      <c r="G9" s="333"/>
      <c r="H9" s="333"/>
      <c r="I9" s="430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</row>
    <row r="10" spans="1:9" ht="15">
      <c r="A10" s="335" t="s">
        <v>126</v>
      </c>
      <c r="B10" s="335" t="s">
        <v>127</v>
      </c>
      <c r="C10" s="335"/>
      <c r="D10" s="335">
        <v>223</v>
      </c>
      <c r="E10" s="235"/>
      <c r="F10" s="235"/>
      <c r="G10" s="235"/>
      <c r="H10" s="235"/>
      <c r="I10" s="429">
        <f>SUM(E10:H10)</f>
        <v>0</v>
      </c>
    </row>
    <row r="11" spans="1:9" ht="25.5" customHeight="1">
      <c r="A11" s="336" t="s">
        <v>128</v>
      </c>
      <c r="B11" s="335"/>
      <c r="C11" s="335"/>
      <c r="D11" s="335">
        <v>225</v>
      </c>
      <c r="E11" s="235"/>
      <c r="F11" s="235"/>
      <c r="G11" s="235"/>
      <c r="H11" s="235"/>
      <c r="I11" s="429">
        <f aca="true" t="shared" si="0" ref="I11:I38">SUM(E11:H11)</f>
        <v>0</v>
      </c>
    </row>
    <row r="12" spans="1:9" ht="25.5" customHeight="1">
      <c r="A12" s="337" t="s">
        <v>129</v>
      </c>
      <c r="B12" s="235"/>
      <c r="C12" s="235"/>
      <c r="D12" s="235">
        <v>226</v>
      </c>
      <c r="E12" s="235"/>
      <c r="F12" s="235"/>
      <c r="G12" s="235"/>
      <c r="H12" s="235"/>
      <c r="I12" s="429">
        <f t="shared" si="0"/>
        <v>0</v>
      </c>
    </row>
    <row r="13" spans="1:9" ht="12.75">
      <c r="A13" s="337" t="s">
        <v>130</v>
      </c>
      <c r="B13" s="235"/>
      <c r="C13" s="235"/>
      <c r="D13" s="235">
        <v>310</v>
      </c>
      <c r="E13" s="235"/>
      <c r="F13" s="235"/>
      <c r="G13" s="235"/>
      <c r="H13" s="235"/>
      <c r="I13" s="429">
        <f t="shared" si="0"/>
        <v>0</v>
      </c>
    </row>
    <row r="14" spans="1:9" ht="15">
      <c r="A14" s="335" t="s">
        <v>131</v>
      </c>
      <c r="B14" s="235"/>
      <c r="C14" s="235"/>
      <c r="D14" s="235">
        <v>221</v>
      </c>
      <c r="E14" s="235"/>
      <c r="F14" s="235"/>
      <c r="G14" s="235"/>
      <c r="H14" s="235"/>
      <c r="I14" s="429">
        <f t="shared" si="0"/>
        <v>0</v>
      </c>
    </row>
    <row r="15" spans="1:9" ht="15">
      <c r="A15" s="335" t="s">
        <v>132</v>
      </c>
      <c r="B15" s="235"/>
      <c r="C15" s="235"/>
      <c r="D15" s="235">
        <v>222</v>
      </c>
      <c r="E15" s="235"/>
      <c r="F15" s="235"/>
      <c r="G15" s="235"/>
      <c r="H15" s="235"/>
      <c r="I15" s="429">
        <f t="shared" si="0"/>
        <v>0</v>
      </c>
    </row>
    <row r="16" spans="1:105" s="334" customFormat="1" ht="23.25" customHeight="1">
      <c r="A16" s="332" t="s">
        <v>133</v>
      </c>
      <c r="B16" s="333"/>
      <c r="C16" s="333"/>
      <c r="D16" s="333">
        <v>211</v>
      </c>
      <c r="E16" s="333"/>
      <c r="F16" s="333"/>
      <c r="G16" s="333"/>
      <c r="H16" s="333"/>
      <c r="I16" s="429">
        <f t="shared" si="0"/>
        <v>0</v>
      </c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434"/>
      <c r="DA16" s="434"/>
    </row>
    <row r="17" spans="1:105" s="334" customFormat="1" ht="15">
      <c r="A17" s="332" t="s">
        <v>134</v>
      </c>
      <c r="B17" s="333"/>
      <c r="C17" s="333"/>
      <c r="D17" s="333">
        <v>213</v>
      </c>
      <c r="E17" s="333"/>
      <c r="F17" s="333"/>
      <c r="G17" s="333"/>
      <c r="H17" s="333"/>
      <c r="I17" s="429">
        <f t="shared" si="0"/>
        <v>0</v>
      </c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</row>
    <row r="18" spans="1:9" ht="30">
      <c r="A18" s="335" t="s">
        <v>135</v>
      </c>
      <c r="B18" s="235"/>
      <c r="C18" s="235"/>
      <c r="D18" s="235">
        <v>212</v>
      </c>
      <c r="E18" s="235"/>
      <c r="F18" s="235"/>
      <c r="G18" s="235"/>
      <c r="H18" s="235"/>
      <c r="I18" s="429">
        <f t="shared" si="0"/>
        <v>0</v>
      </c>
    </row>
    <row r="19" spans="1:105" s="325" customFormat="1" ht="25.5">
      <c r="A19" s="338" t="s">
        <v>136</v>
      </c>
      <c r="B19" s="339"/>
      <c r="C19" s="339"/>
      <c r="D19" s="339">
        <v>224</v>
      </c>
      <c r="E19" s="340"/>
      <c r="F19" s="339"/>
      <c r="G19" s="339"/>
      <c r="H19" s="339"/>
      <c r="I19" s="429">
        <f t="shared" si="0"/>
        <v>0</v>
      </c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4"/>
      <c r="DA19" s="434"/>
    </row>
    <row r="20" spans="1:9" ht="25.5">
      <c r="A20" s="337" t="s">
        <v>137</v>
      </c>
      <c r="B20" s="235"/>
      <c r="C20" s="235"/>
      <c r="D20" s="341">
        <v>262</v>
      </c>
      <c r="E20" s="235"/>
      <c r="F20" s="235"/>
      <c r="G20" s="235"/>
      <c r="H20" s="235"/>
      <c r="I20" s="429">
        <f t="shared" si="0"/>
        <v>0</v>
      </c>
    </row>
    <row r="21" spans="1:9" ht="12.75">
      <c r="A21" s="235" t="s">
        <v>138</v>
      </c>
      <c r="B21" s="235"/>
      <c r="C21" s="235"/>
      <c r="D21" s="341">
        <v>290</v>
      </c>
      <c r="E21" s="235"/>
      <c r="F21" s="235"/>
      <c r="G21" s="235"/>
      <c r="H21" s="235"/>
      <c r="I21" s="429">
        <f t="shared" si="0"/>
        <v>0</v>
      </c>
    </row>
    <row r="22" spans="1:9" ht="27" customHeight="1">
      <c r="A22" s="342" t="s">
        <v>139</v>
      </c>
      <c r="B22" s="343"/>
      <c r="C22" s="343"/>
      <c r="D22" s="344">
        <v>340</v>
      </c>
      <c r="E22" s="343"/>
      <c r="F22" s="343"/>
      <c r="G22" s="343"/>
      <c r="H22" s="343"/>
      <c r="I22" s="429">
        <f t="shared" si="0"/>
        <v>0</v>
      </c>
    </row>
    <row r="23" spans="1:106" s="235" customFormat="1" ht="15">
      <c r="A23" s="297" t="s">
        <v>5</v>
      </c>
      <c r="E23" s="235">
        <f>SUM(E10:E22)</f>
        <v>0</v>
      </c>
      <c r="F23" s="235">
        <f>SUM(F10:F22)</f>
        <v>0</v>
      </c>
      <c r="G23" s="235">
        <f>SUM(G10:G22)</f>
        <v>0</v>
      </c>
      <c r="H23" s="235">
        <f>SUM(H10:H22)</f>
        <v>0</v>
      </c>
      <c r="I23" s="429">
        <f t="shared" si="0"/>
        <v>0</v>
      </c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1"/>
    </row>
    <row r="24" spans="1:106" s="235" customFormat="1" ht="15">
      <c r="A24" s="345" t="s">
        <v>140</v>
      </c>
      <c r="E24" s="294"/>
      <c r="F24" s="294"/>
      <c r="G24" s="294"/>
      <c r="H24" s="294"/>
      <c r="I24" s="429">
        <f t="shared" si="0"/>
        <v>0</v>
      </c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1"/>
    </row>
    <row r="25" spans="1:106" s="235" customFormat="1" ht="30">
      <c r="A25" s="297" t="s">
        <v>69</v>
      </c>
      <c r="E25" s="235" t="e">
        <f>E23/E24</f>
        <v>#DIV/0!</v>
      </c>
      <c r="F25" s="235" t="e">
        <f>F23/F24</f>
        <v>#DIV/0!</v>
      </c>
      <c r="G25" s="235" t="e">
        <f>G23/G24</f>
        <v>#DIV/0!</v>
      </c>
      <c r="H25" s="235" t="e">
        <f>H23/H24</f>
        <v>#DIV/0!</v>
      </c>
      <c r="I25" s="429" t="e">
        <f t="shared" si="0"/>
        <v>#DIV/0!</v>
      </c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1"/>
    </row>
    <row r="26" ht="12.75">
      <c r="I26" s="429">
        <f t="shared" si="0"/>
        <v>0</v>
      </c>
    </row>
    <row r="27" ht="12.75">
      <c r="I27" s="429">
        <f t="shared" si="0"/>
        <v>0</v>
      </c>
    </row>
    <row r="28" ht="12.75">
      <c r="I28" s="429">
        <f t="shared" si="0"/>
        <v>0</v>
      </c>
    </row>
    <row r="29" ht="12.75">
      <c r="I29" s="429">
        <f t="shared" si="0"/>
        <v>0</v>
      </c>
    </row>
    <row r="30" spans="1:106" s="241" customFormat="1" ht="12.75">
      <c r="A30" s="244" t="s">
        <v>141</v>
      </c>
      <c r="I30" s="429">
        <f t="shared" si="0"/>
        <v>0</v>
      </c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/>
      <c r="CX30" s="434"/>
      <c r="CY30" s="434"/>
      <c r="CZ30" s="434"/>
      <c r="DA30" s="434"/>
      <c r="DB30" s="432"/>
    </row>
    <row r="31" spans="1:106" s="333" customFormat="1" ht="37.5" customHeight="1">
      <c r="A31" s="332" t="s">
        <v>133</v>
      </c>
      <c r="D31" s="333">
        <v>211</v>
      </c>
      <c r="I31" s="429">
        <f t="shared" si="0"/>
        <v>0</v>
      </c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/>
      <c r="CX31" s="434"/>
      <c r="CY31" s="434"/>
      <c r="CZ31" s="434"/>
      <c r="DA31" s="434"/>
      <c r="DB31" s="433"/>
    </row>
    <row r="32" spans="1:106" s="333" customFormat="1" ht="15">
      <c r="A32" s="332" t="s">
        <v>134</v>
      </c>
      <c r="D32" s="333">
        <v>213</v>
      </c>
      <c r="I32" s="429">
        <f t="shared" si="0"/>
        <v>0</v>
      </c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/>
      <c r="CX32" s="434"/>
      <c r="CY32" s="434"/>
      <c r="CZ32" s="434"/>
      <c r="DA32" s="434"/>
      <c r="DB32" s="433"/>
    </row>
    <row r="33" spans="1:106" s="235" customFormat="1" ht="12.75">
      <c r="A33" s="253" t="s">
        <v>80</v>
      </c>
      <c r="H33" s="235">
        <f>H31+H32</f>
        <v>0</v>
      </c>
      <c r="I33" s="429">
        <f t="shared" si="0"/>
        <v>0</v>
      </c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/>
      <c r="CX33" s="434"/>
      <c r="CY33" s="434"/>
      <c r="CZ33" s="434"/>
      <c r="DA33" s="434"/>
      <c r="DB33" s="431"/>
    </row>
    <row r="34" spans="1:106" s="241" customFormat="1" ht="12.75">
      <c r="A34" s="244" t="s">
        <v>70</v>
      </c>
      <c r="I34" s="429">
        <f t="shared" si="0"/>
        <v>0</v>
      </c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/>
      <c r="CX34" s="434"/>
      <c r="CY34" s="434"/>
      <c r="CZ34" s="434"/>
      <c r="DA34" s="434"/>
      <c r="DB34" s="432"/>
    </row>
    <row r="35" spans="1:106" s="235" customFormat="1" ht="12.75">
      <c r="A35" s="253" t="s">
        <v>142</v>
      </c>
      <c r="D35" s="333">
        <v>211</v>
      </c>
      <c r="I35" s="429">
        <f t="shared" si="0"/>
        <v>0</v>
      </c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/>
      <c r="CX35" s="434"/>
      <c r="CY35" s="434"/>
      <c r="CZ35" s="434"/>
      <c r="DA35" s="434"/>
      <c r="DB35" s="431"/>
    </row>
    <row r="36" spans="1:106" s="235" customFormat="1" ht="15">
      <c r="A36" s="332" t="s">
        <v>134</v>
      </c>
      <c r="D36" s="333">
        <v>213</v>
      </c>
      <c r="I36" s="429">
        <f t="shared" si="0"/>
        <v>0</v>
      </c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/>
      <c r="CX36" s="434"/>
      <c r="CY36" s="434"/>
      <c r="CZ36" s="434"/>
      <c r="DA36" s="434"/>
      <c r="DB36" s="431"/>
    </row>
    <row r="37" spans="1:106" s="235" customFormat="1" ht="15">
      <c r="A37" s="332" t="s">
        <v>143</v>
      </c>
      <c r="D37" s="235">
        <v>211</v>
      </c>
      <c r="E37" s="235">
        <f aca="true" t="shared" si="1" ref="E37:H38">E31+E35</f>
        <v>0</v>
      </c>
      <c r="F37" s="235">
        <f t="shared" si="1"/>
        <v>0</v>
      </c>
      <c r="G37" s="235">
        <f t="shared" si="1"/>
        <v>0</v>
      </c>
      <c r="H37" s="235">
        <f t="shared" si="1"/>
        <v>0</v>
      </c>
      <c r="I37" s="429">
        <f t="shared" si="0"/>
        <v>0</v>
      </c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/>
      <c r="CX37" s="434"/>
      <c r="CY37" s="434"/>
      <c r="CZ37" s="434"/>
      <c r="DA37" s="434"/>
      <c r="DB37" s="431"/>
    </row>
    <row r="38" spans="1:106" s="235" customFormat="1" ht="15">
      <c r="A38" s="332" t="s">
        <v>144</v>
      </c>
      <c r="D38" s="235">
        <v>213</v>
      </c>
      <c r="E38" s="235">
        <f t="shared" si="1"/>
        <v>0</v>
      </c>
      <c r="F38" s="235">
        <f t="shared" si="1"/>
        <v>0</v>
      </c>
      <c r="G38" s="235">
        <f t="shared" si="1"/>
        <v>0</v>
      </c>
      <c r="H38" s="235">
        <f t="shared" si="1"/>
        <v>0</v>
      </c>
      <c r="I38" s="429">
        <f t="shared" si="0"/>
        <v>0</v>
      </c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/>
      <c r="CX38" s="434"/>
      <c r="CY38" s="434"/>
      <c r="CZ38" s="434"/>
      <c r="DA38" s="434"/>
      <c r="DB38" s="431"/>
    </row>
    <row r="397" ht="12.75"/>
    <row r="398" ht="12.75"/>
  </sheetData>
  <sheetProtection/>
  <mergeCells count="1">
    <mergeCell ref="A1:I1"/>
  </mergeCells>
  <hyperlinks>
    <hyperlink ref="B3" location="Par397" display="Par397"/>
    <hyperlink ref="C3" location="Par398" display="Par39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152"/>
  <sheetViews>
    <sheetView zoomScalePageLayoutView="0" workbookViewId="0" topLeftCell="H1">
      <selection activeCell="X14" sqref="X14"/>
    </sheetView>
  </sheetViews>
  <sheetFormatPr defaultColWidth="9.140625" defaultRowHeight="12.75"/>
  <cols>
    <col min="1" max="1" width="34.8515625" style="0" customWidth="1"/>
    <col min="2" max="2" width="19.7109375" style="0" customWidth="1"/>
    <col min="3" max="3" width="12.57421875" style="0" customWidth="1"/>
    <col min="4" max="4" width="14.140625" style="0" customWidth="1"/>
    <col min="5" max="5" width="14.00390625" style="0" customWidth="1"/>
    <col min="6" max="6" width="13.00390625" style="0" customWidth="1"/>
    <col min="7" max="7" width="12.7109375" style="0" customWidth="1"/>
    <col min="8" max="8" width="14.28125" style="0" customWidth="1"/>
    <col min="9" max="9" width="12.8515625" style="0" customWidth="1"/>
    <col min="10" max="10" width="12.00390625" style="0" customWidth="1"/>
    <col min="11" max="11" width="12.7109375" style="0" customWidth="1"/>
    <col min="12" max="12" width="12.8515625" style="0" customWidth="1"/>
    <col min="13" max="13" width="12.28125" style="0" customWidth="1"/>
    <col min="14" max="14" width="12.8515625" style="0" customWidth="1"/>
    <col min="15" max="15" width="12.7109375" style="0" customWidth="1"/>
    <col min="16" max="16" width="12.57421875" style="0" customWidth="1"/>
    <col min="17" max="17" width="13.28125" style="0" customWidth="1"/>
    <col min="18" max="18" width="13.140625" style="0" customWidth="1"/>
    <col min="19" max="19" width="12.57421875" style="0" customWidth="1"/>
    <col min="20" max="20" width="11.00390625" style="0" hidden="1" customWidth="1"/>
    <col min="21" max="21" width="15.7109375" style="0" bestFit="1" customWidth="1"/>
  </cols>
  <sheetData>
    <row r="3" spans="1:21" s="512" customFormat="1" ht="18.75">
      <c r="A3" s="532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</row>
    <row r="4" spans="1:21" s="513" customFormat="1" ht="20.25" customHeight="1">
      <c r="A4" s="1526" t="s">
        <v>102</v>
      </c>
      <c r="B4" s="1526"/>
      <c r="C4" s="1526"/>
      <c r="D4" s="1526"/>
      <c r="E4" s="1526"/>
      <c r="F4" s="1526"/>
      <c r="G4" s="1526"/>
      <c r="H4" s="1526"/>
      <c r="I4" s="1526"/>
      <c r="J4" s="1526"/>
      <c r="K4" s="1526" t="s">
        <v>102</v>
      </c>
      <c r="L4" s="1526"/>
      <c r="M4" s="1526"/>
      <c r="N4" s="1526"/>
      <c r="O4" s="1526"/>
      <c r="P4" s="1526"/>
      <c r="Q4" s="1526"/>
      <c r="R4" s="1526"/>
      <c r="S4" s="1526"/>
      <c r="T4" s="1526"/>
      <c r="U4" s="1526"/>
    </row>
    <row r="5" spans="1:21" s="512" customFormat="1" ht="20.25" customHeight="1">
      <c r="A5" s="1535" t="s">
        <v>101</v>
      </c>
      <c r="B5" s="1535"/>
      <c r="C5" s="1535"/>
      <c r="D5" s="1535"/>
      <c r="E5" s="1535"/>
      <c r="F5" s="1535"/>
      <c r="G5" s="1535"/>
      <c r="H5" s="1535"/>
      <c r="I5" s="1535"/>
      <c r="J5" s="1535"/>
      <c r="K5" s="1535" t="s">
        <v>101</v>
      </c>
      <c r="L5" s="1535"/>
      <c r="M5" s="1535"/>
      <c r="N5" s="1535"/>
      <c r="O5" s="1535"/>
      <c r="P5" s="1535"/>
      <c r="Q5" s="1535"/>
      <c r="R5" s="1535"/>
      <c r="S5" s="1535"/>
      <c r="T5" s="1535"/>
      <c r="U5" s="1535"/>
    </row>
    <row r="6" spans="1:21" s="514" customFormat="1" ht="38.25">
      <c r="A6" s="53" t="s">
        <v>0</v>
      </c>
      <c r="B6" s="518" t="s">
        <v>9</v>
      </c>
      <c r="C6" s="518" t="s">
        <v>223</v>
      </c>
      <c r="D6" s="518" t="s">
        <v>224</v>
      </c>
      <c r="E6" s="518" t="s">
        <v>225</v>
      </c>
      <c r="F6" s="518" t="s">
        <v>226</v>
      </c>
      <c r="G6" s="518" t="s">
        <v>14</v>
      </c>
      <c r="H6" s="518" t="s">
        <v>227</v>
      </c>
      <c r="I6" s="518" t="s">
        <v>228</v>
      </c>
      <c r="J6" s="518" t="s">
        <v>17</v>
      </c>
      <c r="K6" s="518" t="s">
        <v>18</v>
      </c>
      <c r="L6" s="518" t="s">
        <v>19</v>
      </c>
      <c r="M6" s="518" t="s">
        <v>229</v>
      </c>
      <c r="N6" s="518" t="s">
        <v>21</v>
      </c>
      <c r="O6" s="518" t="s">
        <v>22</v>
      </c>
      <c r="P6" s="518" t="s">
        <v>23</v>
      </c>
      <c r="Q6" s="518" t="s">
        <v>230</v>
      </c>
      <c r="R6" s="518" t="s">
        <v>25</v>
      </c>
      <c r="S6" s="518" t="s">
        <v>26</v>
      </c>
      <c r="T6" s="518" t="s">
        <v>156</v>
      </c>
      <c r="U6" s="518" t="s">
        <v>50</v>
      </c>
    </row>
    <row r="7" spans="1:21" s="514" customFormat="1" ht="36.75" thickBot="1">
      <c r="A7" s="554" t="s">
        <v>236</v>
      </c>
      <c r="B7" s="47" t="e">
        <f>' 2020 ШКОЛЫ  ДЕТИ'!#REF!</f>
        <v>#REF!</v>
      </c>
      <c r="C7" s="47" t="e">
        <f>' 2020 ШКОЛЫ  ДЕТИ'!#REF!</f>
        <v>#REF!</v>
      </c>
      <c r="D7" s="47" t="e">
        <f>' 2020 ШКОЛЫ  ДЕТИ'!#REF!</f>
        <v>#REF!</v>
      </c>
      <c r="E7" s="47" t="e">
        <f>' 2020 ШКОЛЫ  ДЕТИ'!#REF!</f>
        <v>#REF!</v>
      </c>
      <c r="F7" s="47" t="e">
        <f>' 2020 ШКОЛЫ  ДЕТИ'!#REF!</f>
        <v>#REF!</v>
      </c>
      <c r="G7" s="47" t="e">
        <f>' 2020 ШКОЛЫ  ДЕТИ'!#REF!</f>
        <v>#REF!</v>
      </c>
      <c r="H7" s="47" t="e">
        <f>' 2020 ШКОЛЫ  ДЕТИ'!#REF!</f>
        <v>#REF!</v>
      </c>
      <c r="I7" s="47" t="e">
        <f>' 2020 ШКОЛЫ  ДЕТИ'!#REF!</f>
        <v>#REF!</v>
      </c>
      <c r="J7" s="47" t="e">
        <f>' 2020 ШКОЛЫ  ДЕТИ'!#REF!</f>
        <v>#REF!</v>
      </c>
      <c r="K7" s="47" t="e">
        <f>' 2020 ШКОЛЫ  ДЕТИ'!#REF!</f>
        <v>#REF!</v>
      </c>
      <c r="L7" s="47" t="e">
        <f>' 2020 ШКОЛЫ  ДЕТИ'!#REF!</f>
        <v>#REF!</v>
      </c>
      <c r="M7" s="47" t="e">
        <f>' 2020 ШКОЛЫ  ДЕТИ'!#REF!</f>
        <v>#REF!</v>
      </c>
      <c r="N7" s="47" t="e">
        <f>' 2020 ШКОЛЫ  ДЕТИ'!#REF!</f>
        <v>#REF!</v>
      </c>
      <c r="O7" s="47" t="e">
        <f>' 2020 ШКОЛЫ  ДЕТИ'!#REF!</f>
        <v>#REF!</v>
      </c>
      <c r="P7" s="47" t="e">
        <f>' 2020 ШКОЛЫ  ДЕТИ'!#REF!</f>
        <v>#REF!</v>
      </c>
      <c r="Q7" s="47" t="e">
        <f>' 2020 ШКОЛЫ  ДЕТИ'!#REF!</f>
        <v>#REF!</v>
      </c>
      <c r="R7" s="47" t="e">
        <f>' 2020 ШКОЛЫ  ДЕТИ'!#REF!</f>
        <v>#REF!</v>
      </c>
      <c r="S7" s="47" t="e">
        <f>' 2020 ШКОЛЫ  ДЕТИ'!#REF!</f>
        <v>#REF!</v>
      </c>
      <c r="T7" s="47" t="e">
        <f>' 2020 ШКОЛЫ  ДЕТИ'!#REF!</f>
        <v>#REF!</v>
      </c>
      <c r="U7" s="47" t="e">
        <f>SUM(B7:T7)</f>
        <v>#REF!</v>
      </c>
    </row>
    <row r="8" spans="1:21" s="514" customFormat="1" ht="24.75" thickBot="1">
      <c r="A8" s="554" t="s">
        <v>237</v>
      </c>
      <c r="B8" s="47" t="e">
        <f>общехоз!E48</f>
        <v>#REF!</v>
      </c>
      <c r="C8" s="47" t="e">
        <f>общехоз!F48</f>
        <v>#REF!</v>
      </c>
      <c r="D8" s="47" t="e">
        <f>общехоз!G48</f>
        <v>#REF!</v>
      </c>
      <c r="E8" s="47" t="e">
        <f>общехоз!H48</f>
        <v>#REF!</v>
      </c>
      <c r="F8" s="47" t="e">
        <f>общехоз!I48</f>
        <v>#REF!</v>
      </c>
      <c r="G8" s="47" t="e">
        <f>общехоз!J48</f>
        <v>#REF!</v>
      </c>
      <c r="H8" s="47" t="e">
        <f>общехоз!K48</f>
        <v>#REF!</v>
      </c>
      <c r="I8" s="47" t="e">
        <f>общехоз!L48</f>
        <v>#REF!</v>
      </c>
      <c r="J8" s="47" t="e">
        <f>общехоз!M48</f>
        <v>#REF!</v>
      </c>
      <c r="K8" s="47" t="e">
        <f>общехоз!N48</f>
        <v>#REF!</v>
      </c>
      <c r="L8" s="47" t="e">
        <f>общехоз!O48</f>
        <v>#REF!</v>
      </c>
      <c r="M8" s="47" t="e">
        <f>общехоз!P48</f>
        <v>#REF!</v>
      </c>
      <c r="N8" s="47" t="e">
        <f>общехоз!Q48</f>
        <v>#REF!</v>
      </c>
      <c r="O8" s="47" t="e">
        <f>общехоз!R48</f>
        <v>#REF!</v>
      </c>
      <c r="P8" s="47" t="e">
        <f>общехоз!S48</f>
        <v>#REF!</v>
      </c>
      <c r="Q8" s="47" t="e">
        <f>общехоз!T48</f>
        <v>#REF!</v>
      </c>
      <c r="R8" s="47" t="e">
        <f>общехоз!U48</f>
        <v>#REF!</v>
      </c>
      <c r="S8" s="47" t="e">
        <f>общехоз!V48</f>
        <v>#REF!</v>
      </c>
      <c r="T8" s="47">
        <f>общехоз!W48</f>
        <v>0</v>
      </c>
      <c r="U8" s="47" t="e">
        <f>SUM(B8:T8)</f>
        <v>#REF!</v>
      </c>
    </row>
    <row r="9" spans="1:21" s="514" customFormat="1" ht="12.75">
      <c r="A9" s="53" t="s">
        <v>5</v>
      </c>
      <c r="B9" s="47" t="e">
        <f>B7+B8</f>
        <v>#REF!</v>
      </c>
      <c r="C9" s="47" t="e">
        <f aca="true" t="shared" si="0" ref="C9:T9">C7+C8</f>
        <v>#REF!</v>
      </c>
      <c r="D9" s="47" t="e">
        <f t="shared" si="0"/>
        <v>#REF!</v>
      </c>
      <c r="E9" s="47" t="e">
        <f t="shared" si="0"/>
        <v>#REF!</v>
      </c>
      <c r="F9" s="47" t="e">
        <f t="shared" si="0"/>
        <v>#REF!</v>
      </c>
      <c r="G9" s="47" t="e">
        <f t="shared" si="0"/>
        <v>#REF!</v>
      </c>
      <c r="H9" s="47" t="e">
        <f t="shared" si="0"/>
        <v>#REF!</v>
      </c>
      <c r="I9" s="47" t="e">
        <f t="shared" si="0"/>
        <v>#REF!</v>
      </c>
      <c r="J9" s="47" t="e">
        <f t="shared" si="0"/>
        <v>#REF!</v>
      </c>
      <c r="K9" s="47" t="e">
        <f t="shared" si="0"/>
        <v>#REF!</v>
      </c>
      <c r="L9" s="47" t="e">
        <f t="shared" si="0"/>
        <v>#REF!</v>
      </c>
      <c r="M9" s="47" t="e">
        <f t="shared" si="0"/>
        <v>#REF!</v>
      </c>
      <c r="N9" s="47" t="e">
        <f t="shared" si="0"/>
        <v>#REF!</v>
      </c>
      <c r="O9" s="47" t="e">
        <f t="shared" si="0"/>
        <v>#REF!</v>
      </c>
      <c r="P9" s="47" t="e">
        <f t="shared" si="0"/>
        <v>#REF!</v>
      </c>
      <c r="Q9" s="47" t="e">
        <f t="shared" si="0"/>
        <v>#REF!</v>
      </c>
      <c r="R9" s="47" t="e">
        <f t="shared" si="0"/>
        <v>#REF!</v>
      </c>
      <c r="S9" s="47" t="e">
        <f t="shared" si="0"/>
        <v>#REF!</v>
      </c>
      <c r="T9" s="47" t="e">
        <f t="shared" si="0"/>
        <v>#REF!</v>
      </c>
      <c r="U9" s="47" t="e">
        <f>SUM(B9:T9)</f>
        <v>#REF!</v>
      </c>
    </row>
    <row r="10" spans="1:21" s="514" customFormat="1" ht="12.75">
      <c r="A10" s="515" t="s">
        <v>222</v>
      </c>
      <c r="B10" s="100" t="e">
        <f>' 2020 ШКОЛЫ  ДЕТИ'!#REF!</f>
        <v>#REF!</v>
      </c>
      <c r="C10" s="100" t="e">
        <f>' 2020 ШКОЛЫ  ДЕТИ'!#REF!</f>
        <v>#REF!</v>
      </c>
      <c r="D10" s="100" t="e">
        <f>' 2020 ШКОЛЫ  ДЕТИ'!#REF!</f>
        <v>#REF!</v>
      </c>
      <c r="E10" s="100" t="e">
        <f>' 2020 ШКОЛЫ  ДЕТИ'!#REF!</f>
        <v>#REF!</v>
      </c>
      <c r="F10" s="100" t="e">
        <f>' 2020 ШКОЛЫ  ДЕТИ'!#REF!</f>
        <v>#REF!</v>
      </c>
      <c r="G10" s="100" t="e">
        <f>' 2020 ШКОЛЫ  ДЕТИ'!#REF!</f>
        <v>#REF!</v>
      </c>
      <c r="H10" s="100" t="e">
        <f>' 2020 ШКОЛЫ  ДЕТИ'!#REF!</f>
        <v>#REF!</v>
      </c>
      <c r="I10" s="100" t="e">
        <f>' 2020 ШКОЛЫ  ДЕТИ'!#REF!</f>
        <v>#REF!</v>
      </c>
      <c r="J10" s="100" t="e">
        <f>' 2020 ШКОЛЫ  ДЕТИ'!#REF!</f>
        <v>#REF!</v>
      </c>
      <c r="K10" s="100" t="e">
        <f>' 2020 ШКОЛЫ  ДЕТИ'!#REF!</f>
        <v>#REF!</v>
      </c>
      <c r="L10" s="100" t="e">
        <f>' 2020 ШКОЛЫ  ДЕТИ'!#REF!</f>
        <v>#REF!</v>
      </c>
      <c r="M10" s="100" t="e">
        <f>' 2020 ШКОЛЫ  ДЕТИ'!#REF!</f>
        <v>#REF!</v>
      </c>
      <c r="N10" s="100" t="e">
        <f>' 2020 ШКОЛЫ  ДЕТИ'!#REF!</f>
        <v>#REF!</v>
      </c>
      <c r="O10" s="100" t="e">
        <f>' 2020 ШКОЛЫ  ДЕТИ'!#REF!</f>
        <v>#REF!</v>
      </c>
      <c r="P10" s="100" t="e">
        <f>' 2020 ШКОЛЫ  ДЕТИ'!#REF!</f>
        <v>#REF!</v>
      </c>
      <c r="Q10" s="100" t="e">
        <f>' 2020 ШКОЛЫ  ДЕТИ'!#REF!</f>
        <v>#REF!</v>
      </c>
      <c r="R10" s="100" t="e">
        <f>' 2020 ШКОЛЫ  ДЕТИ'!#REF!</f>
        <v>#REF!</v>
      </c>
      <c r="S10" s="100" t="e">
        <f>' 2020 ШКОЛЫ  ДЕТИ'!#REF!</f>
        <v>#REF!</v>
      </c>
      <c r="T10" s="100" t="e">
        <f>' 2020 ШКОЛЫ  ДЕТИ'!#REF!</f>
        <v>#REF!</v>
      </c>
      <c r="U10" s="47" t="e">
        <f>SUM(B10:T10)</f>
        <v>#REF!</v>
      </c>
    </row>
    <row r="11" spans="1:21" s="514" customFormat="1" ht="25.5">
      <c r="A11" s="53" t="s">
        <v>69</v>
      </c>
      <c r="B11" s="47" t="e">
        <f>B9/B10</f>
        <v>#REF!</v>
      </c>
      <c r="C11" s="47" t="e">
        <f aca="true" t="shared" si="1" ref="C11:U11">C9/C10</f>
        <v>#REF!</v>
      </c>
      <c r="D11" s="47" t="e">
        <f t="shared" si="1"/>
        <v>#REF!</v>
      </c>
      <c r="E11" s="47" t="e">
        <f t="shared" si="1"/>
        <v>#REF!</v>
      </c>
      <c r="F11" s="47" t="e">
        <f t="shared" si="1"/>
        <v>#REF!</v>
      </c>
      <c r="G11" s="47" t="e">
        <f t="shared" si="1"/>
        <v>#REF!</v>
      </c>
      <c r="H11" s="47" t="e">
        <f t="shared" si="1"/>
        <v>#REF!</v>
      </c>
      <c r="I11" s="47" t="e">
        <f t="shared" si="1"/>
        <v>#REF!</v>
      </c>
      <c r="J11" s="47" t="e">
        <f t="shared" si="1"/>
        <v>#REF!</v>
      </c>
      <c r="K11" s="47" t="e">
        <f t="shared" si="1"/>
        <v>#REF!</v>
      </c>
      <c r="L11" s="47" t="e">
        <f t="shared" si="1"/>
        <v>#REF!</v>
      </c>
      <c r="M11" s="47" t="e">
        <f t="shared" si="1"/>
        <v>#REF!</v>
      </c>
      <c r="N11" s="47" t="e">
        <f t="shared" si="1"/>
        <v>#REF!</v>
      </c>
      <c r="O11" s="47" t="e">
        <f t="shared" si="1"/>
        <v>#REF!</v>
      </c>
      <c r="P11" s="47" t="e">
        <f t="shared" si="1"/>
        <v>#REF!</v>
      </c>
      <c r="Q11" s="47" t="e">
        <f t="shared" si="1"/>
        <v>#REF!</v>
      </c>
      <c r="R11" s="47" t="e">
        <f t="shared" si="1"/>
        <v>#REF!</v>
      </c>
      <c r="S11" s="47" t="e">
        <f t="shared" si="1"/>
        <v>#REF!</v>
      </c>
      <c r="T11" s="47"/>
      <c r="U11" s="47" t="e">
        <f t="shared" si="1"/>
        <v>#REF!</v>
      </c>
    </row>
    <row r="12" spans="1:21" ht="32.25" customHeight="1">
      <c r="A12" s="1535" t="s">
        <v>103</v>
      </c>
      <c r="B12" s="1535"/>
      <c r="C12" s="1535"/>
      <c r="D12" s="1535"/>
      <c r="E12" s="1535"/>
      <c r="F12" s="1535"/>
      <c r="G12" s="1535"/>
      <c r="H12" s="1535"/>
      <c r="I12" s="1535"/>
      <c r="J12" s="1535"/>
      <c r="K12" s="1535" t="s">
        <v>103</v>
      </c>
      <c r="L12" s="1535"/>
      <c r="M12" s="1535"/>
      <c r="N12" s="1535"/>
      <c r="O12" s="1535"/>
      <c r="P12" s="1535"/>
      <c r="Q12" s="1535"/>
      <c r="R12" s="1535"/>
      <c r="S12" s="1535"/>
      <c r="T12" s="1535"/>
      <c r="U12" s="1535"/>
    </row>
    <row r="13" spans="1:21" s="514" customFormat="1" ht="49.5" customHeight="1">
      <c r="A13" s="53" t="s">
        <v>0</v>
      </c>
      <c r="B13" s="56" t="s">
        <v>9</v>
      </c>
      <c r="C13" s="56" t="s">
        <v>10</v>
      </c>
      <c r="D13" s="56" t="s">
        <v>11</v>
      </c>
      <c r="E13" s="56" t="s">
        <v>12</v>
      </c>
      <c r="F13" s="56" t="s">
        <v>13</v>
      </c>
      <c r="G13" s="56" t="s">
        <v>14</v>
      </c>
      <c r="H13" s="56" t="s">
        <v>15</v>
      </c>
      <c r="I13" s="56" t="s">
        <v>16</v>
      </c>
      <c r="J13" s="56" t="s">
        <v>17</v>
      </c>
      <c r="K13" s="56" t="s">
        <v>18</v>
      </c>
      <c r="L13" s="56" t="s">
        <v>19</v>
      </c>
      <c r="M13" s="56" t="s">
        <v>20</v>
      </c>
      <c r="N13" s="56" t="s">
        <v>21</v>
      </c>
      <c r="O13" s="56" t="s">
        <v>22</v>
      </c>
      <c r="P13" s="56" t="s">
        <v>23</v>
      </c>
      <c r="Q13" s="56" t="s">
        <v>24</v>
      </c>
      <c r="R13" s="56" t="s">
        <v>25</v>
      </c>
      <c r="S13" s="56" t="s">
        <v>26</v>
      </c>
      <c r="T13" s="56" t="s">
        <v>27</v>
      </c>
      <c r="U13" s="56" t="s">
        <v>50</v>
      </c>
    </row>
    <row r="14" spans="1:21" s="514" customFormat="1" ht="36.75" thickBot="1">
      <c r="A14" s="554" t="s">
        <v>236</v>
      </c>
      <c r="B14" s="47" t="e">
        <f>' 2020 ШКОЛЫ  ДЕТИ'!#REF!</f>
        <v>#REF!</v>
      </c>
      <c r="C14" s="47" t="e">
        <f>' 2020 ШКОЛЫ  ДЕТИ'!#REF!</f>
        <v>#REF!</v>
      </c>
      <c r="D14" s="47" t="e">
        <f>' 2020 ШКОЛЫ  ДЕТИ'!#REF!</f>
        <v>#REF!</v>
      </c>
      <c r="E14" s="47" t="e">
        <f>' 2020 ШКОЛЫ  ДЕТИ'!#REF!</f>
        <v>#REF!</v>
      </c>
      <c r="F14" s="47" t="e">
        <f>' 2020 ШКОЛЫ  ДЕТИ'!#REF!</f>
        <v>#REF!</v>
      </c>
      <c r="G14" s="47" t="e">
        <f>' 2020 ШКОЛЫ  ДЕТИ'!#REF!</f>
        <v>#REF!</v>
      </c>
      <c r="H14" s="47" t="e">
        <f>' 2020 ШКОЛЫ  ДЕТИ'!#REF!</f>
        <v>#REF!</v>
      </c>
      <c r="I14" s="47" t="e">
        <f>' 2020 ШКОЛЫ  ДЕТИ'!#REF!</f>
        <v>#REF!</v>
      </c>
      <c r="J14" s="47" t="e">
        <f>' 2020 ШКОЛЫ  ДЕТИ'!#REF!</f>
        <v>#REF!</v>
      </c>
      <c r="K14" s="47" t="e">
        <f>' 2020 ШКОЛЫ  ДЕТИ'!#REF!</f>
        <v>#REF!</v>
      </c>
      <c r="L14" s="47" t="e">
        <f>' 2020 ШКОЛЫ  ДЕТИ'!#REF!</f>
        <v>#REF!</v>
      </c>
      <c r="M14" s="47" t="e">
        <f>' 2020 ШКОЛЫ  ДЕТИ'!#REF!</f>
        <v>#REF!</v>
      </c>
      <c r="N14" s="47" t="e">
        <f>' 2020 ШКОЛЫ  ДЕТИ'!#REF!</f>
        <v>#REF!</v>
      </c>
      <c r="O14" s="47" t="e">
        <f>' 2020 ШКОЛЫ  ДЕТИ'!#REF!</f>
        <v>#REF!</v>
      </c>
      <c r="P14" s="47" t="e">
        <f>' 2020 ШКОЛЫ  ДЕТИ'!#REF!</f>
        <v>#REF!</v>
      </c>
      <c r="Q14" s="47" t="e">
        <f>' 2020 ШКОЛЫ  ДЕТИ'!#REF!</f>
        <v>#REF!</v>
      </c>
      <c r="R14" s="47" t="e">
        <f>' 2020 ШКОЛЫ  ДЕТИ'!#REF!</f>
        <v>#REF!</v>
      </c>
      <c r="S14" s="47" t="e">
        <f>' 2020 ШКОЛЫ  ДЕТИ'!#REF!</f>
        <v>#REF!</v>
      </c>
      <c r="T14" s="47" t="e">
        <f>' 2020 ШКОЛЫ  ДЕТИ'!#REF!</f>
        <v>#REF!</v>
      </c>
      <c r="U14" s="70" t="e">
        <f>SUM(B14:T14)</f>
        <v>#REF!</v>
      </c>
    </row>
    <row r="15" spans="1:21" s="514" customFormat="1" ht="24.75" thickBot="1">
      <c r="A15" s="554" t="s">
        <v>237</v>
      </c>
      <c r="B15" s="47" t="e">
        <f>общехоз!E53</f>
        <v>#REF!</v>
      </c>
      <c r="C15" s="47" t="e">
        <f>общехоз!F53</f>
        <v>#REF!</v>
      </c>
      <c r="D15" s="47" t="e">
        <f>общехоз!G53</f>
        <v>#REF!</v>
      </c>
      <c r="E15" s="47" t="e">
        <f>общехоз!H53</f>
        <v>#REF!</v>
      </c>
      <c r="F15" s="47" t="e">
        <f>общехоз!I53</f>
        <v>#REF!</v>
      </c>
      <c r="G15" s="47" t="e">
        <f>общехоз!J53</f>
        <v>#REF!</v>
      </c>
      <c r="H15" s="47" t="e">
        <f>общехоз!K53</f>
        <v>#REF!</v>
      </c>
      <c r="I15" s="47" t="e">
        <f>общехоз!L53</f>
        <v>#REF!</v>
      </c>
      <c r="J15" s="47" t="e">
        <f>общехоз!M53</f>
        <v>#REF!</v>
      </c>
      <c r="K15" s="47" t="e">
        <f>общехоз!N53</f>
        <v>#REF!</v>
      </c>
      <c r="L15" s="47" t="e">
        <f>общехоз!O53</f>
        <v>#REF!</v>
      </c>
      <c r="M15" s="47" t="e">
        <f>общехоз!P53</f>
        <v>#REF!</v>
      </c>
      <c r="N15" s="47" t="e">
        <f>общехоз!Q53</f>
        <v>#REF!</v>
      </c>
      <c r="O15" s="47" t="e">
        <f>общехоз!R53</f>
        <v>#REF!</v>
      </c>
      <c r="P15" s="47" t="e">
        <f>общехоз!S53</f>
        <v>#REF!</v>
      </c>
      <c r="Q15" s="47" t="e">
        <f>общехоз!T53</f>
        <v>#REF!</v>
      </c>
      <c r="R15" s="47" t="e">
        <f>общехоз!U53</f>
        <v>#REF!</v>
      </c>
      <c r="S15" s="47" t="e">
        <f>общехоз!V53</f>
        <v>#REF!</v>
      </c>
      <c r="T15" s="47">
        <f>общехоз!W53</f>
        <v>0</v>
      </c>
      <c r="U15" s="70" t="e">
        <f>SUM(B15:T15)</f>
        <v>#REF!</v>
      </c>
    </row>
    <row r="16" spans="1:21" s="514" customFormat="1" ht="12.75">
      <c r="A16" s="53" t="s">
        <v>5</v>
      </c>
      <c r="B16" s="47" t="e">
        <f>B14+B15</f>
        <v>#REF!</v>
      </c>
      <c r="C16" s="47" t="e">
        <f aca="true" t="shared" si="2" ref="C16:T16">C14+C15</f>
        <v>#REF!</v>
      </c>
      <c r="D16" s="47" t="e">
        <f t="shared" si="2"/>
        <v>#REF!</v>
      </c>
      <c r="E16" s="47" t="e">
        <f t="shared" si="2"/>
        <v>#REF!</v>
      </c>
      <c r="F16" s="47" t="e">
        <f t="shared" si="2"/>
        <v>#REF!</v>
      </c>
      <c r="G16" s="47" t="e">
        <f t="shared" si="2"/>
        <v>#REF!</v>
      </c>
      <c r="H16" s="47" t="e">
        <f t="shared" si="2"/>
        <v>#REF!</v>
      </c>
      <c r="I16" s="47" t="e">
        <f t="shared" si="2"/>
        <v>#REF!</v>
      </c>
      <c r="J16" s="47" t="e">
        <f t="shared" si="2"/>
        <v>#REF!</v>
      </c>
      <c r="K16" s="47" t="e">
        <f t="shared" si="2"/>
        <v>#REF!</v>
      </c>
      <c r="L16" s="47" t="e">
        <f t="shared" si="2"/>
        <v>#REF!</v>
      </c>
      <c r="M16" s="47" t="e">
        <f t="shared" si="2"/>
        <v>#REF!</v>
      </c>
      <c r="N16" s="47" t="e">
        <f t="shared" si="2"/>
        <v>#REF!</v>
      </c>
      <c r="O16" s="47" t="e">
        <f t="shared" si="2"/>
        <v>#REF!</v>
      </c>
      <c r="P16" s="47" t="e">
        <f t="shared" si="2"/>
        <v>#REF!</v>
      </c>
      <c r="Q16" s="47" t="e">
        <f t="shared" si="2"/>
        <v>#REF!</v>
      </c>
      <c r="R16" s="47" t="e">
        <f t="shared" si="2"/>
        <v>#REF!</v>
      </c>
      <c r="S16" s="47" t="e">
        <f t="shared" si="2"/>
        <v>#REF!</v>
      </c>
      <c r="T16" s="47" t="e">
        <f t="shared" si="2"/>
        <v>#REF!</v>
      </c>
      <c r="U16" s="70" t="e">
        <f>SUM(B16:T16)</f>
        <v>#REF!</v>
      </c>
    </row>
    <row r="17" spans="1:21" s="514" customFormat="1" ht="12.75">
      <c r="A17" s="515" t="s">
        <v>222</v>
      </c>
      <c r="B17" s="100" t="e">
        <f>' 2020 ШКОЛЫ  ДЕТИ'!#REF!</f>
        <v>#REF!</v>
      </c>
      <c r="C17" s="100" t="e">
        <f>' 2020 ШКОЛЫ  ДЕТИ'!#REF!</f>
        <v>#REF!</v>
      </c>
      <c r="D17" s="100" t="e">
        <f>' 2020 ШКОЛЫ  ДЕТИ'!#REF!</f>
        <v>#REF!</v>
      </c>
      <c r="E17" s="100" t="e">
        <f>' 2020 ШКОЛЫ  ДЕТИ'!#REF!</f>
        <v>#REF!</v>
      </c>
      <c r="F17" s="100" t="e">
        <f>' 2020 ШКОЛЫ  ДЕТИ'!#REF!</f>
        <v>#REF!</v>
      </c>
      <c r="G17" s="100" t="e">
        <f>' 2020 ШКОЛЫ  ДЕТИ'!#REF!</f>
        <v>#REF!</v>
      </c>
      <c r="H17" s="100" t="e">
        <f>' 2020 ШКОЛЫ  ДЕТИ'!#REF!</f>
        <v>#REF!</v>
      </c>
      <c r="I17" s="100" t="e">
        <f>' 2020 ШКОЛЫ  ДЕТИ'!#REF!</f>
        <v>#REF!</v>
      </c>
      <c r="J17" s="100" t="e">
        <f>' 2020 ШКОЛЫ  ДЕТИ'!#REF!</f>
        <v>#REF!</v>
      </c>
      <c r="K17" s="100" t="e">
        <f>' 2020 ШКОЛЫ  ДЕТИ'!#REF!</f>
        <v>#REF!</v>
      </c>
      <c r="L17" s="100" t="e">
        <f>' 2020 ШКОЛЫ  ДЕТИ'!#REF!</f>
        <v>#REF!</v>
      </c>
      <c r="M17" s="100" t="e">
        <f>' 2020 ШКОЛЫ  ДЕТИ'!#REF!</f>
        <v>#REF!</v>
      </c>
      <c r="N17" s="100" t="e">
        <f>' 2020 ШКОЛЫ  ДЕТИ'!#REF!</f>
        <v>#REF!</v>
      </c>
      <c r="O17" s="100" t="e">
        <f>' 2020 ШКОЛЫ  ДЕТИ'!#REF!</f>
        <v>#REF!</v>
      </c>
      <c r="P17" s="100" t="e">
        <f>' 2020 ШКОЛЫ  ДЕТИ'!#REF!</f>
        <v>#REF!</v>
      </c>
      <c r="Q17" s="100" t="e">
        <f>' 2020 ШКОЛЫ  ДЕТИ'!#REF!</f>
        <v>#REF!</v>
      </c>
      <c r="R17" s="100" t="e">
        <f>' 2020 ШКОЛЫ  ДЕТИ'!#REF!</f>
        <v>#REF!</v>
      </c>
      <c r="S17" s="100" t="e">
        <f>' 2020 ШКОЛЫ  ДЕТИ'!#REF!</f>
        <v>#REF!</v>
      </c>
      <c r="T17" s="100" t="e">
        <f>' 2020 ШКОЛЫ  ДЕТИ'!#REF!</f>
        <v>#REF!</v>
      </c>
      <c r="U17" s="111" t="e">
        <f>SUM(B17:T17)</f>
        <v>#REF!</v>
      </c>
    </row>
    <row r="18" spans="1:21" s="514" customFormat="1" ht="25.5">
      <c r="A18" s="53" t="s">
        <v>69</v>
      </c>
      <c r="B18" s="47" t="e">
        <f>B16/B17</f>
        <v>#REF!</v>
      </c>
      <c r="C18" s="47" t="e">
        <f aca="true" t="shared" si="3" ref="C18:U18">C16/C17</f>
        <v>#REF!</v>
      </c>
      <c r="D18" s="47" t="e">
        <f t="shared" si="3"/>
        <v>#REF!</v>
      </c>
      <c r="E18" s="47" t="e">
        <f t="shared" si="3"/>
        <v>#REF!</v>
      </c>
      <c r="F18" s="47" t="e">
        <f t="shared" si="3"/>
        <v>#REF!</v>
      </c>
      <c r="G18" s="47" t="e">
        <f t="shared" si="3"/>
        <v>#REF!</v>
      </c>
      <c r="H18" s="47" t="e">
        <f t="shared" si="3"/>
        <v>#REF!</v>
      </c>
      <c r="I18" s="47" t="e">
        <f t="shared" si="3"/>
        <v>#REF!</v>
      </c>
      <c r="J18" s="47" t="e">
        <f t="shared" si="3"/>
        <v>#REF!</v>
      </c>
      <c r="K18" s="47" t="e">
        <f t="shared" si="3"/>
        <v>#REF!</v>
      </c>
      <c r="L18" s="47" t="e">
        <f t="shared" si="3"/>
        <v>#REF!</v>
      </c>
      <c r="M18" s="47" t="e">
        <f t="shared" si="3"/>
        <v>#REF!</v>
      </c>
      <c r="N18" s="47" t="e">
        <f t="shared" si="3"/>
        <v>#REF!</v>
      </c>
      <c r="O18" s="47" t="e">
        <f t="shared" si="3"/>
        <v>#REF!</v>
      </c>
      <c r="P18" s="47" t="e">
        <f t="shared" si="3"/>
        <v>#REF!</v>
      </c>
      <c r="Q18" s="47" t="e">
        <f t="shared" si="3"/>
        <v>#REF!</v>
      </c>
      <c r="R18" s="47" t="e">
        <f t="shared" si="3"/>
        <v>#REF!</v>
      </c>
      <c r="S18" s="47" t="e">
        <f t="shared" si="3"/>
        <v>#REF!</v>
      </c>
      <c r="T18" s="47" t="e">
        <f t="shared" si="3"/>
        <v>#REF!</v>
      </c>
      <c r="U18" s="47" t="e">
        <f t="shared" si="3"/>
        <v>#REF!</v>
      </c>
    </row>
    <row r="19" spans="1:21" s="125" customFormat="1" ht="25.5" customHeight="1">
      <c r="A19" s="1535" t="s">
        <v>105</v>
      </c>
      <c r="B19" s="1535"/>
      <c r="C19" s="1535"/>
      <c r="D19" s="1535"/>
      <c r="E19" s="1535"/>
      <c r="F19" s="1535"/>
      <c r="G19" s="1535"/>
      <c r="H19" s="1535"/>
      <c r="I19" s="1535"/>
      <c r="J19" s="1535"/>
      <c r="K19" s="1535" t="s">
        <v>105</v>
      </c>
      <c r="L19" s="1535"/>
      <c r="M19" s="1535"/>
      <c r="N19" s="1535"/>
      <c r="O19" s="1535"/>
      <c r="P19" s="1535"/>
      <c r="Q19" s="1535"/>
      <c r="R19" s="1535"/>
      <c r="S19" s="1535"/>
      <c r="T19" s="1535"/>
      <c r="U19" s="1535"/>
    </row>
    <row r="20" spans="1:21" s="125" customFormat="1" ht="49.5" customHeight="1" hidden="1">
      <c r="A20" s="44" t="s">
        <v>0</v>
      </c>
      <c r="B20" s="535" t="s">
        <v>9</v>
      </c>
      <c r="C20" s="535" t="s">
        <v>10</v>
      </c>
      <c r="D20" s="535" t="s">
        <v>11</v>
      </c>
      <c r="E20" s="535" t="s">
        <v>12</v>
      </c>
      <c r="F20" s="535" t="s">
        <v>13</v>
      </c>
      <c r="G20" s="535" t="s">
        <v>14</v>
      </c>
      <c r="H20" s="535" t="s">
        <v>15</v>
      </c>
      <c r="I20" s="535" t="s">
        <v>16</v>
      </c>
      <c r="J20" s="535" t="s">
        <v>17</v>
      </c>
      <c r="K20" s="44" t="s">
        <v>0</v>
      </c>
      <c r="L20" s="535" t="s">
        <v>9</v>
      </c>
      <c r="M20" s="535" t="s">
        <v>10</v>
      </c>
      <c r="N20" s="535" t="s">
        <v>11</v>
      </c>
      <c r="O20" s="535" t="s">
        <v>12</v>
      </c>
      <c r="P20" s="535" t="s">
        <v>13</v>
      </c>
      <c r="Q20" s="535" t="s">
        <v>14</v>
      </c>
      <c r="R20" s="535" t="s">
        <v>15</v>
      </c>
      <c r="S20" s="535" t="s">
        <v>16</v>
      </c>
      <c r="T20" s="535" t="s">
        <v>17</v>
      </c>
      <c r="U20" s="124" t="s">
        <v>50</v>
      </c>
    </row>
    <row r="21" spans="1:21" s="125" customFormat="1" ht="63" hidden="1">
      <c r="A21" s="44" t="s">
        <v>66</v>
      </c>
      <c r="B21" s="49"/>
      <c r="C21" s="49"/>
      <c r="D21" s="49"/>
      <c r="E21" s="49"/>
      <c r="F21" s="49"/>
      <c r="G21" s="49"/>
      <c r="H21" s="49"/>
      <c r="I21" s="49"/>
      <c r="J21" s="49"/>
      <c r="K21" s="44" t="s">
        <v>66</v>
      </c>
      <c r="L21" s="49"/>
      <c r="M21" s="49"/>
      <c r="N21" s="49"/>
      <c r="O21" s="49"/>
      <c r="P21" s="49"/>
      <c r="Q21" s="49"/>
      <c r="R21" s="49"/>
      <c r="S21" s="49"/>
      <c r="T21" s="49"/>
      <c r="U21" s="128">
        <f>SUM(B21:T21)</f>
        <v>0</v>
      </c>
    </row>
    <row r="22" spans="1:21" s="125" customFormat="1" ht="78.75" hidden="1">
      <c r="A22" s="44" t="s">
        <v>3</v>
      </c>
      <c r="B22" s="536"/>
      <c r="C22" s="536"/>
      <c r="D22" s="536"/>
      <c r="E22" s="536"/>
      <c r="F22" s="536"/>
      <c r="G22" s="536"/>
      <c r="H22" s="536"/>
      <c r="I22" s="536"/>
      <c r="J22" s="536"/>
      <c r="K22" s="44" t="s">
        <v>3</v>
      </c>
      <c r="L22" s="536"/>
      <c r="M22" s="536"/>
      <c r="N22" s="536"/>
      <c r="O22" s="536"/>
      <c r="P22" s="536"/>
      <c r="Q22" s="536"/>
      <c r="R22" s="536"/>
      <c r="S22" s="536"/>
      <c r="T22" s="536"/>
      <c r="U22" s="128">
        <f>SUM(B22:T22)</f>
        <v>0</v>
      </c>
    </row>
    <row r="23" spans="1:21" s="125" customFormat="1" ht="15.75" hidden="1">
      <c r="A23" s="44"/>
      <c r="B23" s="536"/>
      <c r="C23" s="536"/>
      <c r="D23" s="536"/>
      <c r="E23" s="536"/>
      <c r="F23" s="536"/>
      <c r="G23" s="536"/>
      <c r="H23" s="536"/>
      <c r="I23" s="536"/>
      <c r="J23" s="536"/>
      <c r="K23" s="44"/>
      <c r="L23" s="536"/>
      <c r="M23" s="536"/>
      <c r="N23" s="536"/>
      <c r="O23" s="536"/>
      <c r="P23" s="536"/>
      <c r="Q23" s="536"/>
      <c r="R23" s="536"/>
      <c r="S23" s="536"/>
      <c r="T23" s="536"/>
      <c r="U23" s="128">
        <f>SUM(B23:T23)</f>
        <v>0</v>
      </c>
    </row>
    <row r="24" spans="1:21" s="125" customFormat="1" ht="31.5" hidden="1">
      <c r="A24" s="44" t="s">
        <v>67</v>
      </c>
      <c r="B24" s="49"/>
      <c r="C24" s="49"/>
      <c r="D24" s="49"/>
      <c r="E24" s="49"/>
      <c r="F24" s="49"/>
      <c r="G24" s="49"/>
      <c r="H24" s="49"/>
      <c r="I24" s="49"/>
      <c r="J24" s="49"/>
      <c r="K24" s="44" t="s">
        <v>67</v>
      </c>
      <c r="L24" s="49"/>
      <c r="M24" s="49"/>
      <c r="N24" s="49"/>
      <c r="O24" s="49"/>
      <c r="P24" s="49"/>
      <c r="Q24" s="49"/>
      <c r="R24" s="49"/>
      <c r="S24" s="49"/>
      <c r="T24" s="49"/>
      <c r="U24" s="128">
        <f>SUM(B24:T24)</f>
        <v>0</v>
      </c>
    </row>
    <row r="25" spans="1:21" s="125" customFormat="1" ht="15.75" hidden="1">
      <c r="A25" s="44"/>
      <c r="B25" s="49"/>
      <c r="C25" s="49"/>
      <c r="D25" s="49"/>
      <c r="E25" s="49"/>
      <c r="F25" s="49"/>
      <c r="G25" s="49"/>
      <c r="H25" s="49"/>
      <c r="I25" s="49"/>
      <c r="J25" s="49"/>
      <c r="K25" s="44"/>
      <c r="L25" s="49"/>
      <c r="M25" s="49"/>
      <c r="N25" s="49"/>
      <c r="O25" s="49"/>
      <c r="P25" s="49"/>
      <c r="Q25" s="49"/>
      <c r="R25" s="49"/>
      <c r="S25" s="49"/>
      <c r="T25" s="49"/>
      <c r="U25" s="128">
        <f>SUM(B25:T25)</f>
        <v>0</v>
      </c>
    </row>
    <row r="26" spans="1:21" s="125" customFormat="1" ht="31.5" hidden="1">
      <c r="A26" s="44" t="s">
        <v>5</v>
      </c>
      <c r="B26" s="49">
        <f>SUM(B21:B25)</f>
        <v>0</v>
      </c>
      <c r="C26" s="49">
        <f aca="true" t="shared" si="4" ref="C26:J26">SUM(C21:C25)</f>
        <v>0</v>
      </c>
      <c r="D26" s="49">
        <f t="shared" si="4"/>
        <v>0</v>
      </c>
      <c r="E26" s="49">
        <f t="shared" si="4"/>
        <v>0</v>
      </c>
      <c r="F26" s="49">
        <f t="shared" si="4"/>
        <v>0</v>
      </c>
      <c r="G26" s="49">
        <f t="shared" si="4"/>
        <v>0</v>
      </c>
      <c r="H26" s="49">
        <f t="shared" si="4"/>
        <v>0</v>
      </c>
      <c r="I26" s="49">
        <f t="shared" si="4"/>
        <v>0</v>
      </c>
      <c r="J26" s="49">
        <f t="shared" si="4"/>
        <v>0</v>
      </c>
      <c r="K26" s="44" t="s">
        <v>5</v>
      </c>
      <c r="L26" s="49">
        <f>SUM(L21:L25)</f>
        <v>0</v>
      </c>
      <c r="M26" s="49">
        <f aca="true" t="shared" si="5" ref="M26:T26">SUM(M21:M25)</f>
        <v>0</v>
      </c>
      <c r="N26" s="49">
        <f t="shared" si="5"/>
        <v>0</v>
      </c>
      <c r="O26" s="49">
        <f t="shared" si="5"/>
        <v>0</v>
      </c>
      <c r="P26" s="49">
        <f t="shared" si="5"/>
        <v>0</v>
      </c>
      <c r="Q26" s="49">
        <f t="shared" si="5"/>
        <v>0</v>
      </c>
      <c r="R26" s="49">
        <f t="shared" si="5"/>
        <v>0</v>
      </c>
      <c r="S26" s="49">
        <f t="shared" si="5"/>
        <v>0</v>
      </c>
      <c r="T26" s="49">
        <f t="shared" si="5"/>
        <v>0</v>
      </c>
      <c r="U26" s="127">
        <f>SUM(U21:U25)</f>
        <v>0</v>
      </c>
    </row>
    <row r="27" spans="1:21" s="125" customFormat="1" ht="78.75" hidden="1">
      <c r="A27" s="537" t="s">
        <v>96</v>
      </c>
      <c r="B27" s="538"/>
      <c r="C27" s="538"/>
      <c r="D27" s="538"/>
      <c r="E27" s="538"/>
      <c r="F27" s="538"/>
      <c r="G27" s="539"/>
      <c r="H27" s="539"/>
      <c r="I27" s="539"/>
      <c r="J27" s="539"/>
      <c r="K27" s="537" t="s">
        <v>96</v>
      </c>
      <c r="L27" s="538"/>
      <c r="M27" s="538"/>
      <c r="N27" s="538"/>
      <c r="O27" s="538"/>
      <c r="P27" s="538"/>
      <c r="Q27" s="539"/>
      <c r="R27" s="539"/>
      <c r="S27" s="539"/>
      <c r="T27" s="539"/>
      <c r="U27" s="134">
        <f>SUM(B27:T27)</f>
        <v>0</v>
      </c>
    </row>
    <row r="28" spans="1:21" s="125" customFormat="1" ht="78.75" hidden="1">
      <c r="A28" s="44" t="s">
        <v>69</v>
      </c>
      <c r="B28" s="49" t="e">
        <f>B26/B27</f>
        <v>#DIV/0!</v>
      </c>
      <c r="C28" s="49" t="e">
        <f>C26/C27</f>
        <v>#DIV/0!</v>
      </c>
      <c r="D28" s="49" t="e">
        <f>D26/D27</f>
        <v>#DIV/0!</v>
      </c>
      <c r="E28" s="49">
        <v>0</v>
      </c>
      <c r="F28" s="49" t="e">
        <f>F26/F27</f>
        <v>#DIV/0!</v>
      </c>
      <c r="G28" s="49" t="e">
        <f>G26/G27</f>
        <v>#DIV/0!</v>
      </c>
      <c r="H28" s="49" t="e">
        <f>H26/H27</f>
        <v>#DIV/0!</v>
      </c>
      <c r="I28" s="49" t="e">
        <f>I26/I27</f>
        <v>#DIV/0!</v>
      </c>
      <c r="J28" s="49" t="e">
        <f>J26/J27</f>
        <v>#DIV/0!</v>
      </c>
      <c r="K28" s="44" t="s">
        <v>69</v>
      </c>
      <c r="L28" s="49" t="e">
        <f>L26/L27</f>
        <v>#DIV/0!</v>
      </c>
      <c r="M28" s="49" t="e">
        <f>M26/M27</f>
        <v>#DIV/0!</v>
      </c>
      <c r="N28" s="49" t="e">
        <f>N26/N27</f>
        <v>#DIV/0!</v>
      </c>
      <c r="O28" s="49">
        <v>0</v>
      </c>
      <c r="P28" s="49" t="e">
        <f aca="true" t="shared" si="6" ref="P28:U28">P26/P27</f>
        <v>#DIV/0!</v>
      </c>
      <c r="Q28" s="49" t="e">
        <f t="shared" si="6"/>
        <v>#DIV/0!</v>
      </c>
      <c r="R28" s="49" t="e">
        <f t="shared" si="6"/>
        <v>#DIV/0!</v>
      </c>
      <c r="S28" s="49" t="e">
        <f t="shared" si="6"/>
        <v>#DIV/0!</v>
      </c>
      <c r="T28" s="49" t="e">
        <f t="shared" si="6"/>
        <v>#DIV/0!</v>
      </c>
      <c r="U28" s="128" t="e">
        <f t="shared" si="6"/>
        <v>#DIV/0!</v>
      </c>
    </row>
    <row r="29" spans="1:21" ht="18.75" customHeight="1">
      <c r="A29" s="1535" t="s">
        <v>106</v>
      </c>
      <c r="B29" s="1535"/>
      <c r="C29" s="1535"/>
      <c r="D29" s="1535"/>
      <c r="E29" s="1535"/>
      <c r="F29" s="1535"/>
      <c r="G29" s="1535"/>
      <c r="H29" s="1535"/>
      <c r="I29" s="1535"/>
      <c r="J29" s="1535"/>
      <c r="K29" s="1535" t="s">
        <v>106</v>
      </c>
      <c r="L29" s="1535"/>
      <c r="M29" s="1535"/>
      <c r="N29" s="1535"/>
      <c r="O29" s="1535"/>
      <c r="P29" s="1535"/>
      <c r="Q29" s="1535"/>
      <c r="R29" s="1535"/>
      <c r="S29" s="1535"/>
      <c r="T29" s="1535"/>
      <c r="U29" s="1535"/>
    </row>
    <row r="30" spans="1:21" s="514" customFormat="1" ht="49.5" customHeight="1">
      <c r="A30" s="53" t="s">
        <v>0</v>
      </c>
      <c r="B30" s="56" t="s">
        <v>9</v>
      </c>
      <c r="C30" s="56" t="s">
        <v>10</v>
      </c>
      <c r="D30" s="56" t="s">
        <v>11</v>
      </c>
      <c r="E30" s="56" t="s">
        <v>12</v>
      </c>
      <c r="F30" s="56" t="s">
        <v>13</v>
      </c>
      <c r="G30" s="56" t="s">
        <v>14</v>
      </c>
      <c r="H30" s="56" t="s">
        <v>15</v>
      </c>
      <c r="I30" s="56" t="s">
        <v>16</v>
      </c>
      <c r="J30" s="56" t="s">
        <v>17</v>
      </c>
      <c r="K30" s="56" t="s">
        <v>18</v>
      </c>
      <c r="L30" s="56" t="s">
        <v>19</v>
      </c>
      <c r="M30" s="56" t="s">
        <v>20</v>
      </c>
      <c r="N30" s="56" t="s">
        <v>21</v>
      </c>
      <c r="O30" s="56" t="s">
        <v>22</v>
      </c>
      <c r="P30" s="56" t="s">
        <v>23</v>
      </c>
      <c r="Q30" s="56" t="s">
        <v>24</v>
      </c>
      <c r="R30" s="56" t="s">
        <v>25</v>
      </c>
      <c r="S30" s="56" t="s">
        <v>26</v>
      </c>
      <c r="T30" s="56" t="s">
        <v>27</v>
      </c>
      <c r="U30" s="56" t="s">
        <v>50</v>
      </c>
    </row>
    <row r="31" spans="1:21" s="514" customFormat="1" ht="36.75" thickBot="1">
      <c r="A31" s="554" t="s">
        <v>236</v>
      </c>
      <c r="B31" s="47">
        <f>' 2020 ШКОЛЫ  ДЕТИ'!F66</f>
        <v>0</v>
      </c>
      <c r="C31" s="47">
        <f>' 2020 ШКОЛЫ  ДЕТИ'!I66</f>
        <v>0</v>
      </c>
      <c r="D31" s="47">
        <f>' 2020 ШКОЛЫ  ДЕТИ'!L66</f>
        <v>0</v>
      </c>
      <c r="E31" s="47">
        <f>' 2020 ШКОЛЫ  ДЕТИ'!O66</f>
        <v>0</v>
      </c>
      <c r="F31" s="47">
        <f>' 2020 ШКОЛЫ  ДЕТИ'!R66</f>
        <v>0</v>
      </c>
      <c r="G31" s="47">
        <f>' 2020 ШКОЛЫ  ДЕТИ'!U66</f>
        <v>0</v>
      </c>
      <c r="H31" s="47">
        <f>' 2020 ШКОЛЫ  ДЕТИ'!X66</f>
        <v>0</v>
      </c>
      <c r="I31" s="47">
        <f>' 2020 ШКОЛЫ  ДЕТИ'!AA66</f>
        <v>0</v>
      </c>
      <c r="J31" s="47">
        <f>' 2020 ШКОЛЫ  ДЕТИ'!AD66</f>
        <v>0</v>
      </c>
      <c r="K31" s="47">
        <f>' 2020 ШКОЛЫ  ДЕТИ'!AG66</f>
        <v>0</v>
      </c>
      <c r="L31" s="47">
        <f>' 2020 ШКОЛЫ  ДЕТИ'!AJ66</f>
        <v>0</v>
      </c>
      <c r="M31" s="47">
        <f>' 2020 ШКОЛЫ  ДЕТИ'!AM66</f>
        <v>0</v>
      </c>
      <c r="N31" s="47">
        <f>' 2020 ШКОЛЫ  ДЕТИ'!AP66</f>
        <v>0</v>
      </c>
      <c r="O31" s="47">
        <f>' 2020 ШКОЛЫ  ДЕТИ'!AS66</f>
        <v>0</v>
      </c>
      <c r="P31" s="47">
        <f>' 2020 ШКОЛЫ  ДЕТИ'!AV66</f>
        <v>0</v>
      </c>
      <c r="Q31" s="47">
        <f>' 2020 ШКОЛЫ  ДЕТИ'!AY66</f>
        <v>0</v>
      </c>
      <c r="R31" s="47">
        <f>' 2020 ШКОЛЫ  ДЕТИ'!BB66</f>
        <v>0</v>
      </c>
      <c r="S31" s="47">
        <f>' 2020 ШКОЛЫ  ДЕТИ'!BE66</f>
        <v>0</v>
      </c>
      <c r="T31" s="47">
        <f>' 2020 ШКОЛЫ  ДЕТИ'!BG66</f>
        <v>0</v>
      </c>
      <c r="U31" s="70">
        <f>SUM(B31:T31)</f>
        <v>0</v>
      </c>
    </row>
    <row r="32" spans="1:21" s="514" customFormat="1" ht="24.75" thickBot="1">
      <c r="A32" s="554" t="s">
        <v>237</v>
      </c>
      <c r="B32" s="47">
        <f>общехоз!E59</f>
        <v>0</v>
      </c>
      <c r="C32" s="47">
        <f>общехоз!F59</f>
        <v>0</v>
      </c>
      <c r="D32" s="47">
        <f>общехоз!G59</f>
        <v>0</v>
      </c>
      <c r="E32" s="47">
        <f>общехоз!H59</f>
        <v>0</v>
      </c>
      <c r="F32" s="47">
        <f>общехоз!I59</f>
        <v>0</v>
      </c>
      <c r="G32" s="47">
        <f>общехоз!J59</f>
        <v>0</v>
      </c>
      <c r="H32" s="47">
        <f>общехоз!K59</f>
        <v>0</v>
      </c>
      <c r="I32" s="47">
        <f>общехоз!L59</f>
        <v>0</v>
      </c>
      <c r="J32" s="47">
        <f>общехоз!M59</f>
        <v>0</v>
      </c>
      <c r="K32" s="47">
        <f>общехоз!N59</f>
        <v>0</v>
      </c>
      <c r="L32" s="47">
        <f>общехоз!O59</f>
        <v>0</v>
      </c>
      <c r="M32" s="47">
        <f>общехоз!P59</f>
        <v>0</v>
      </c>
      <c r="N32" s="47">
        <f>общехоз!Q59</f>
        <v>0</v>
      </c>
      <c r="O32" s="47">
        <f>общехоз!R59</f>
        <v>0</v>
      </c>
      <c r="P32" s="47">
        <f>общехоз!S59</f>
        <v>0</v>
      </c>
      <c r="Q32" s="47">
        <f>общехоз!T59</f>
        <v>0</v>
      </c>
      <c r="R32" s="47">
        <f>общехоз!U59</f>
        <v>0</v>
      </c>
      <c r="S32" s="47">
        <f>общехоз!V59</f>
        <v>0</v>
      </c>
      <c r="T32" s="47">
        <f>общехоз!W59</f>
        <v>0</v>
      </c>
      <c r="U32" s="70">
        <f>SUM(B32:T32)</f>
        <v>0</v>
      </c>
    </row>
    <row r="33" spans="1:21" s="514" customFormat="1" ht="12.75">
      <c r="A33" s="53" t="s">
        <v>5</v>
      </c>
      <c r="B33" s="47">
        <f>B31+B32</f>
        <v>0</v>
      </c>
      <c r="C33" s="47">
        <f aca="true" t="shared" si="7" ref="C33:T33">C31+C32</f>
        <v>0</v>
      </c>
      <c r="D33" s="47">
        <f t="shared" si="7"/>
        <v>0</v>
      </c>
      <c r="E33" s="47">
        <f t="shared" si="7"/>
        <v>0</v>
      </c>
      <c r="F33" s="47">
        <f t="shared" si="7"/>
        <v>0</v>
      </c>
      <c r="G33" s="47">
        <f t="shared" si="7"/>
        <v>0</v>
      </c>
      <c r="H33" s="47">
        <f t="shared" si="7"/>
        <v>0</v>
      </c>
      <c r="I33" s="47">
        <f t="shared" si="7"/>
        <v>0</v>
      </c>
      <c r="J33" s="47">
        <f t="shared" si="7"/>
        <v>0</v>
      </c>
      <c r="K33" s="47">
        <f t="shared" si="7"/>
        <v>0</v>
      </c>
      <c r="L33" s="47">
        <f t="shared" si="7"/>
        <v>0</v>
      </c>
      <c r="M33" s="47">
        <f t="shared" si="7"/>
        <v>0</v>
      </c>
      <c r="N33" s="47">
        <f t="shared" si="7"/>
        <v>0</v>
      </c>
      <c r="O33" s="47">
        <f t="shared" si="7"/>
        <v>0</v>
      </c>
      <c r="P33" s="47">
        <f t="shared" si="7"/>
        <v>0</v>
      </c>
      <c r="Q33" s="47">
        <f t="shared" si="7"/>
        <v>0</v>
      </c>
      <c r="R33" s="47">
        <f t="shared" si="7"/>
        <v>0</v>
      </c>
      <c r="S33" s="47">
        <f t="shared" si="7"/>
        <v>0</v>
      </c>
      <c r="T33" s="47">
        <f t="shared" si="7"/>
        <v>0</v>
      </c>
      <c r="U33" s="70">
        <f>SUM(B33:T33)</f>
        <v>0</v>
      </c>
    </row>
    <row r="34" spans="1:21" s="514" customFormat="1" ht="12.75">
      <c r="A34" s="515" t="s">
        <v>222</v>
      </c>
      <c r="B34" s="100">
        <f>' 2020 ШКОЛЫ  ДЕТИ'!F67</f>
        <v>0</v>
      </c>
      <c r="C34" s="100">
        <f>' 2020 ШКОЛЫ  ДЕТИ'!I67</f>
        <v>0</v>
      </c>
      <c r="D34" s="100">
        <f>' 2020 ШКОЛЫ  ДЕТИ'!L67</f>
        <v>0</v>
      </c>
      <c r="E34" s="100">
        <f>' 2020 ШКОЛЫ  ДЕТИ'!O67</f>
        <v>0</v>
      </c>
      <c r="F34" s="100">
        <f>' 2020 ШКОЛЫ  ДЕТИ'!R67</f>
        <v>0</v>
      </c>
      <c r="G34" s="100">
        <f>' 2020 ШКОЛЫ  ДЕТИ'!U67</f>
        <v>0</v>
      </c>
      <c r="H34" s="100">
        <f>' 2020 ШКОЛЫ  ДЕТИ'!X67</f>
        <v>0</v>
      </c>
      <c r="I34" s="100">
        <f>' 2020 ШКОЛЫ  ДЕТИ'!AA67</f>
        <v>0</v>
      </c>
      <c r="J34" s="100">
        <f>' 2020 ШКОЛЫ  ДЕТИ'!AD67</f>
        <v>0</v>
      </c>
      <c r="K34" s="100">
        <f>' 2020 ШКОЛЫ  ДЕТИ'!AG67</f>
        <v>0</v>
      </c>
      <c r="L34" s="100">
        <f>' 2020 ШКОЛЫ  ДЕТИ'!AJ67</f>
        <v>0</v>
      </c>
      <c r="M34" s="100">
        <f>' 2020 ШКОЛЫ  ДЕТИ'!AM67</f>
        <v>0</v>
      </c>
      <c r="N34" s="100">
        <f>' 2020 ШКОЛЫ  ДЕТИ'!AP67</f>
        <v>0</v>
      </c>
      <c r="O34" s="100">
        <f>' 2020 ШКОЛЫ  ДЕТИ'!AS67</f>
        <v>0</v>
      </c>
      <c r="P34" s="100">
        <f>' 2020 ШКОЛЫ  ДЕТИ'!AV67</f>
        <v>0</v>
      </c>
      <c r="Q34" s="100">
        <f>' 2020 ШКОЛЫ  ДЕТИ'!AY67</f>
        <v>0</v>
      </c>
      <c r="R34" s="100">
        <f>' 2020 ШКОЛЫ  ДЕТИ'!BB67</f>
        <v>0</v>
      </c>
      <c r="S34" s="100">
        <f>' 2020 ШКОЛЫ  ДЕТИ'!BE67</f>
        <v>0</v>
      </c>
      <c r="T34" s="100">
        <f>' 2020 ШКОЛЫ  ДЕТИ'!BG67</f>
        <v>0</v>
      </c>
      <c r="U34" s="70">
        <f>SUM(B34:T34)</f>
        <v>0</v>
      </c>
    </row>
    <row r="35" spans="1:21" s="514" customFormat="1" ht="25.5">
      <c r="A35" s="53" t="s">
        <v>69</v>
      </c>
      <c r="B35" s="47" t="e">
        <f>B33/B34</f>
        <v>#DIV/0!</v>
      </c>
      <c r="C35" s="47" t="e">
        <f aca="true" t="shared" si="8" ref="C35:U35">C33/C34</f>
        <v>#DIV/0!</v>
      </c>
      <c r="D35" s="47" t="e">
        <f t="shared" si="8"/>
        <v>#DIV/0!</v>
      </c>
      <c r="E35" s="47" t="e">
        <f t="shared" si="8"/>
        <v>#DIV/0!</v>
      </c>
      <c r="F35" s="47" t="e">
        <f t="shared" si="8"/>
        <v>#DIV/0!</v>
      </c>
      <c r="G35" s="47" t="e">
        <f t="shared" si="8"/>
        <v>#DIV/0!</v>
      </c>
      <c r="H35" s="47" t="e">
        <f t="shared" si="8"/>
        <v>#DIV/0!</v>
      </c>
      <c r="I35" s="47" t="e">
        <f t="shared" si="8"/>
        <v>#DIV/0!</v>
      </c>
      <c r="J35" s="47" t="e">
        <f t="shared" si="8"/>
        <v>#DIV/0!</v>
      </c>
      <c r="K35" s="47" t="e">
        <f t="shared" si="8"/>
        <v>#DIV/0!</v>
      </c>
      <c r="L35" s="47" t="e">
        <f t="shared" si="8"/>
        <v>#DIV/0!</v>
      </c>
      <c r="M35" s="47" t="e">
        <f t="shared" si="8"/>
        <v>#DIV/0!</v>
      </c>
      <c r="N35" s="47" t="e">
        <f t="shared" si="8"/>
        <v>#DIV/0!</v>
      </c>
      <c r="O35" s="47" t="e">
        <f t="shared" si="8"/>
        <v>#DIV/0!</v>
      </c>
      <c r="P35" s="47" t="e">
        <f t="shared" si="8"/>
        <v>#DIV/0!</v>
      </c>
      <c r="Q35" s="47" t="e">
        <f t="shared" si="8"/>
        <v>#DIV/0!</v>
      </c>
      <c r="R35" s="47" t="e">
        <f t="shared" si="8"/>
        <v>#DIV/0!</v>
      </c>
      <c r="S35" s="47" t="e">
        <f t="shared" si="8"/>
        <v>#DIV/0!</v>
      </c>
      <c r="T35" s="47" t="e">
        <f t="shared" si="8"/>
        <v>#DIV/0!</v>
      </c>
      <c r="U35" s="47" t="e">
        <f t="shared" si="8"/>
        <v>#DIV/0!</v>
      </c>
    </row>
    <row r="36" spans="1:21" ht="18.75" customHeight="1">
      <c r="A36" s="1535" t="s">
        <v>107</v>
      </c>
      <c r="B36" s="1535"/>
      <c r="C36" s="1535"/>
      <c r="D36" s="1535"/>
      <c r="E36" s="1535"/>
      <c r="F36" s="1535"/>
      <c r="G36" s="1535"/>
      <c r="H36" s="1535"/>
      <c r="I36" s="1535"/>
      <c r="J36" s="1535"/>
      <c r="K36" s="533"/>
      <c r="L36" s="533"/>
      <c r="M36" s="533"/>
      <c r="N36" s="533"/>
      <c r="O36" s="115"/>
      <c r="P36" s="115"/>
      <c r="Q36" s="115"/>
      <c r="R36" s="115"/>
      <c r="S36" s="115"/>
      <c r="T36" s="115"/>
      <c r="U36" s="121"/>
    </row>
    <row r="37" spans="1:21" s="514" customFormat="1" ht="38.25">
      <c r="A37" s="53" t="s">
        <v>0</v>
      </c>
      <c r="B37" s="516" t="s">
        <v>9</v>
      </c>
      <c r="C37" s="516" t="s">
        <v>10</v>
      </c>
      <c r="D37" s="516" t="s">
        <v>11</v>
      </c>
      <c r="E37" s="516" t="s">
        <v>12</v>
      </c>
      <c r="F37" s="516" t="s">
        <v>13</v>
      </c>
      <c r="G37" s="516" t="s">
        <v>14</v>
      </c>
      <c r="H37" s="516" t="s">
        <v>15</v>
      </c>
      <c r="I37" s="516" t="s">
        <v>16</v>
      </c>
      <c r="J37" s="516" t="s">
        <v>17</v>
      </c>
      <c r="K37" s="516" t="s">
        <v>18</v>
      </c>
      <c r="L37" s="516" t="s">
        <v>19</v>
      </c>
      <c r="M37" s="516" t="s">
        <v>20</v>
      </c>
      <c r="N37" s="516" t="s">
        <v>21</v>
      </c>
      <c r="O37" s="516" t="s">
        <v>22</v>
      </c>
      <c r="P37" s="516" t="s">
        <v>23</v>
      </c>
      <c r="Q37" s="516" t="s">
        <v>24</v>
      </c>
      <c r="R37" s="516" t="s">
        <v>25</v>
      </c>
      <c r="S37" s="516" t="s">
        <v>26</v>
      </c>
      <c r="T37" s="516" t="s">
        <v>27</v>
      </c>
      <c r="U37" s="516" t="s">
        <v>50</v>
      </c>
    </row>
    <row r="38" spans="1:21" s="514" customFormat="1" ht="36.75" thickBot="1">
      <c r="A38" s="554" t="s">
        <v>236</v>
      </c>
      <c r="B38" s="47">
        <f>' 2020 ШКОЛЫ  ДЕТИ'!F78</f>
        <v>0</v>
      </c>
      <c r="C38" s="47">
        <f>' 2020 ШКОЛЫ  ДЕТИ'!I78</f>
        <v>0</v>
      </c>
      <c r="D38" s="47">
        <f>' 2020 ШКОЛЫ  ДЕТИ'!L78</f>
        <v>0</v>
      </c>
      <c r="E38" s="47">
        <f>' 2020 ШКОЛЫ  ДЕТИ'!O78</f>
        <v>0</v>
      </c>
      <c r="F38" s="47">
        <f>' 2020 ШКОЛЫ  ДЕТИ'!R78</f>
        <v>0</v>
      </c>
      <c r="G38" s="47">
        <f>' 2020 ШКОЛЫ  ДЕТИ'!U78</f>
        <v>0</v>
      </c>
      <c r="H38" s="47">
        <f>' 2020 ШКОЛЫ  ДЕТИ'!X78</f>
        <v>0</v>
      </c>
      <c r="I38" s="47">
        <f>' 2020 ШКОЛЫ  ДЕТИ'!AA78</f>
        <v>0</v>
      </c>
      <c r="J38" s="47">
        <f>' 2020 ШКОЛЫ  ДЕТИ'!AD78</f>
        <v>0</v>
      </c>
      <c r="K38" s="47">
        <f>' 2020 ШКОЛЫ  ДЕТИ'!AG78</f>
        <v>0</v>
      </c>
      <c r="L38" s="47">
        <f>' 2020 ШКОЛЫ  ДЕТИ'!AJ78</f>
        <v>0</v>
      </c>
      <c r="M38" s="47">
        <f>' 2020 ШКОЛЫ  ДЕТИ'!AM78</f>
        <v>0</v>
      </c>
      <c r="N38" s="47">
        <f>' 2020 ШКОЛЫ  ДЕТИ'!AP78</f>
        <v>0</v>
      </c>
      <c r="O38" s="47">
        <f>' 2020 ШКОЛЫ  ДЕТИ'!AS78</f>
        <v>0</v>
      </c>
      <c r="P38" s="47">
        <f>' 2020 ШКОЛЫ  ДЕТИ'!AV78</f>
        <v>0</v>
      </c>
      <c r="Q38" s="47">
        <f>' 2020 ШКОЛЫ  ДЕТИ'!AY78</f>
        <v>0</v>
      </c>
      <c r="R38" s="47">
        <f>' 2020 ШКОЛЫ  ДЕТИ'!BB78</f>
        <v>0</v>
      </c>
      <c r="S38" s="47">
        <f>' 2020 ШКОЛЫ  ДЕТИ'!BE78</f>
        <v>0</v>
      </c>
      <c r="T38" s="47">
        <f>' 2020 ШКОЛЫ  ДЕТИ'!BG78</f>
        <v>0</v>
      </c>
      <c r="U38" s="70">
        <f>SUM(B38:T38)</f>
        <v>0</v>
      </c>
    </row>
    <row r="39" spans="1:21" s="514" customFormat="1" ht="24.75" thickBot="1">
      <c r="A39" s="554" t="s">
        <v>237</v>
      </c>
      <c r="B39" s="47">
        <f>общехоз!E65</f>
        <v>0</v>
      </c>
      <c r="C39" s="47">
        <f>общехоз!F65</f>
        <v>0</v>
      </c>
      <c r="D39" s="47">
        <f>общехоз!G65</f>
        <v>0</v>
      </c>
      <c r="E39" s="47">
        <f>общехоз!H65</f>
        <v>0</v>
      </c>
      <c r="F39" s="47">
        <f>общехоз!I65</f>
        <v>0</v>
      </c>
      <c r="G39" s="47">
        <f>общехоз!J65</f>
        <v>0</v>
      </c>
      <c r="H39" s="47">
        <f>общехоз!K65</f>
        <v>0</v>
      </c>
      <c r="I39" s="47">
        <f>общехоз!L65</f>
        <v>0</v>
      </c>
      <c r="J39" s="47">
        <f>общехоз!M65</f>
        <v>0</v>
      </c>
      <c r="K39" s="47">
        <f>общехоз!N65</f>
        <v>0</v>
      </c>
      <c r="L39" s="47">
        <f>общехоз!O65</f>
        <v>0</v>
      </c>
      <c r="M39" s="47">
        <f>общехоз!P65</f>
        <v>0</v>
      </c>
      <c r="N39" s="47">
        <f>общехоз!Q65</f>
        <v>0</v>
      </c>
      <c r="O39" s="47">
        <f>общехоз!R65</f>
        <v>0</v>
      </c>
      <c r="P39" s="47">
        <f>общехоз!S65</f>
        <v>0</v>
      </c>
      <c r="Q39" s="47">
        <f>общехоз!T65</f>
        <v>0</v>
      </c>
      <c r="R39" s="47">
        <f>общехоз!U65</f>
        <v>0</v>
      </c>
      <c r="S39" s="47">
        <f>общехоз!V65</f>
        <v>0</v>
      </c>
      <c r="T39" s="47">
        <f>общехоз!W65</f>
        <v>0</v>
      </c>
      <c r="U39" s="70">
        <f>SUM(B39:T39)</f>
        <v>0</v>
      </c>
    </row>
    <row r="40" spans="1:21" s="514" customFormat="1" ht="12.75">
      <c r="A40" s="53" t="s">
        <v>5</v>
      </c>
      <c r="B40" s="47">
        <f>B38+B39</f>
        <v>0</v>
      </c>
      <c r="C40" s="47">
        <f aca="true" t="shared" si="9" ref="C40:T40">C38+C39</f>
        <v>0</v>
      </c>
      <c r="D40" s="47">
        <f t="shared" si="9"/>
        <v>0</v>
      </c>
      <c r="E40" s="47">
        <f t="shared" si="9"/>
        <v>0</v>
      </c>
      <c r="F40" s="47">
        <f t="shared" si="9"/>
        <v>0</v>
      </c>
      <c r="G40" s="47">
        <f t="shared" si="9"/>
        <v>0</v>
      </c>
      <c r="H40" s="47">
        <f t="shared" si="9"/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9"/>
        <v>0</v>
      </c>
      <c r="Q40" s="47">
        <f t="shared" si="9"/>
        <v>0</v>
      </c>
      <c r="R40" s="47">
        <f t="shared" si="9"/>
        <v>0</v>
      </c>
      <c r="S40" s="47">
        <f t="shared" si="9"/>
        <v>0</v>
      </c>
      <c r="T40" s="47">
        <f t="shared" si="9"/>
        <v>0</v>
      </c>
      <c r="U40" s="70">
        <f>SUM(B40:T40)</f>
        <v>0</v>
      </c>
    </row>
    <row r="41" spans="1:21" s="514" customFormat="1" ht="12.75">
      <c r="A41" s="515" t="s">
        <v>222</v>
      </c>
      <c r="B41" s="47">
        <f>' 2020 ШКОЛЫ  ДЕТИ'!F79</f>
        <v>0</v>
      </c>
      <c r="C41" s="47">
        <f>' 2020 ШКОЛЫ  ДЕТИ'!I79</f>
        <v>0</v>
      </c>
      <c r="D41" s="47">
        <f>' 2020 ШКОЛЫ  ДЕТИ'!L79</f>
        <v>0</v>
      </c>
      <c r="E41" s="47">
        <f>' 2020 ШКОЛЫ  ДЕТИ'!O79</f>
        <v>0</v>
      </c>
      <c r="F41" s="47">
        <f>' 2020 ШКОЛЫ  ДЕТИ'!R79</f>
        <v>0</v>
      </c>
      <c r="G41" s="47">
        <f>' 2020 ШКОЛЫ  ДЕТИ'!U79</f>
        <v>0</v>
      </c>
      <c r="H41" s="47">
        <f>' 2020 ШКОЛЫ  ДЕТИ'!X79</f>
        <v>0</v>
      </c>
      <c r="I41" s="47">
        <f>' 2020 ШКОЛЫ  ДЕТИ'!AA79</f>
        <v>0</v>
      </c>
      <c r="J41" s="47">
        <f>' 2020 ШКОЛЫ  ДЕТИ'!AD79</f>
        <v>0</v>
      </c>
      <c r="K41" s="47">
        <f>' 2020 ШКОЛЫ  ДЕТИ'!AG79</f>
        <v>0</v>
      </c>
      <c r="L41" s="47">
        <f>' 2020 ШКОЛЫ  ДЕТИ'!AJ79</f>
        <v>0</v>
      </c>
      <c r="M41" s="47">
        <f>' 2020 ШКОЛЫ  ДЕТИ'!AM79</f>
        <v>0</v>
      </c>
      <c r="N41" s="47">
        <f>' 2020 ШКОЛЫ  ДЕТИ'!AP79</f>
        <v>0</v>
      </c>
      <c r="O41" s="47">
        <f>' 2020 ШКОЛЫ  ДЕТИ'!AS79</f>
        <v>0</v>
      </c>
      <c r="P41" s="47">
        <f>' 2020 ШКОЛЫ  ДЕТИ'!AV79</f>
        <v>0</v>
      </c>
      <c r="Q41" s="47">
        <f>' 2020 ШКОЛЫ  ДЕТИ'!AY79</f>
        <v>0</v>
      </c>
      <c r="R41" s="47">
        <f>' 2020 ШКОЛЫ  ДЕТИ'!BB79</f>
        <v>0</v>
      </c>
      <c r="S41" s="47">
        <f>' 2020 ШКОЛЫ  ДЕТИ'!BE79</f>
        <v>0</v>
      </c>
      <c r="T41" s="47">
        <f>' 2020 ШКОЛЫ  ДЕТИ'!BG79</f>
        <v>0</v>
      </c>
      <c r="U41" s="70">
        <f>SUM(B41:T41)</f>
        <v>0</v>
      </c>
    </row>
    <row r="42" spans="1:21" s="514" customFormat="1" ht="25.5">
      <c r="A42" s="53" t="s">
        <v>69</v>
      </c>
      <c r="B42" s="47" t="e">
        <f>B40/B41</f>
        <v>#DIV/0!</v>
      </c>
      <c r="C42" s="47" t="e">
        <f aca="true" t="shared" si="10" ref="C42:U42">C40/C41</f>
        <v>#DIV/0!</v>
      </c>
      <c r="D42" s="47" t="e">
        <f t="shared" si="10"/>
        <v>#DIV/0!</v>
      </c>
      <c r="E42" s="47" t="e">
        <f t="shared" si="10"/>
        <v>#DIV/0!</v>
      </c>
      <c r="F42" s="47" t="e">
        <f t="shared" si="10"/>
        <v>#DIV/0!</v>
      </c>
      <c r="G42" s="47" t="e">
        <f t="shared" si="10"/>
        <v>#DIV/0!</v>
      </c>
      <c r="H42" s="47" t="e">
        <f t="shared" si="10"/>
        <v>#DIV/0!</v>
      </c>
      <c r="I42" s="47" t="e">
        <f t="shared" si="10"/>
        <v>#DIV/0!</v>
      </c>
      <c r="J42" s="47" t="e">
        <f t="shared" si="10"/>
        <v>#DIV/0!</v>
      </c>
      <c r="K42" s="47" t="e">
        <f t="shared" si="10"/>
        <v>#DIV/0!</v>
      </c>
      <c r="L42" s="47" t="e">
        <f t="shared" si="10"/>
        <v>#DIV/0!</v>
      </c>
      <c r="M42" s="47" t="e">
        <f t="shared" si="10"/>
        <v>#DIV/0!</v>
      </c>
      <c r="N42" s="47" t="e">
        <f t="shared" si="10"/>
        <v>#DIV/0!</v>
      </c>
      <c r="O42" s="47" t="e">
        <f t="shared" si="10"/>
        <v>#DIV/0!</v>
      </c>
      <c r="P42" s="47" t="e">
        <f t="shared" si="10"/>
        <v>#DIV/0!</v>
      </c>
      <c r="Q42" s="47" t="e">
        <f t="shared" si="10"/>
        <v>#DIV/0!</v>
      </c>
      <c r="R42" s="47" t="e">
        <f t="shared" si="10"/>
        <v>#DIV/0!</v>
      </c>
      <c r="S42" s="47" t="e">
        <f t="shared" si="10"/>
        <v>#DIV/0!</v>
      </c>
      <c r="T42" s="47" t="e">
        <f t="shared" si="10"/>
        <v>#DIV/0!</v>
      </c>
      <c r="U42" s="47" t="e">
        <f t="shared" si="10"/>
        <v>#DIV/0!</v>
      </c>
    </row>
    <row r="43" spans="1:21" s="41" customFormat="1" ht="15.75">
      <c r="A43" s="1537" t="s">
        <v>108</v>
      </c>
      <c r="B43" s="1537"/>
      <c r="C43" s="1537"/>
      <c r="D43" s="1537"/>
      <c r="E43" s="1537"/>
      <c r="F43" s="1537"/>
      <c r="G43" s="1537"/>
      <c r="H43" s="1537"/>
      <c r="I43" s="1537"/>
      <c r="J43" s="1537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99"/>
    </row>
    <row r="44" spans="1:21" s="514" customFormat="1" ht="38.25">
      <c r="A44" s="53" t="s">
        <v>0</v>
      </c>
      <c r="B44" s="56" t="s">
        <v>9</v>
      </c>
      <c r="C44" s="56" t="s">
        <v>10</v>
      </c>
      <c r="D44" s="56" t="s">
        <v>11</v>
      </c>
      <c r="E44" s="56" t="s">
        <v>12</v>
      </c>
      <c r="F44" s="56" t="s">
        <v>13</v>
      </c>
      <c r="G44" s="56" t="s">
        <v>14</v>
      </c>
      <c r="H44" s="56" t="s">
        <v>15</v>
      </c>
      <c r="I44" s="56" t="s">
        <v>16</v>
      </c>
      <c r="J44" s="56" t="s">
        <v>17</v>
      </c>
      <c r="K44" s="56" t="s">
        <v>18</v>
      </c>
      <c r="L44" s="56" t="s">
        <v>19</v>
      </c>
      <c r="M44" s="56" t="s">
        <v>20</v>
      </c>
      <c r="N44" s="56" t="s">
        <v>21</v>
      </c>
      <c r="O44" s="56" t="s">
        <v>22</v>
      </c>
      <c r="P44" s="56" t="s">
        <v>23</v>
      </c>
      <c r="Q44" s="56" t="s">
        <v>24</v>
      </c>
      <c r="R44" s="56" t="s">
        <v>25</v>
      </c>
      <c r="S44" s="56" t="s">
        <v>26</v>
      </c>
      <c r="T44" s="56" t="s">
        <v>27</v>
      </c>
      <c r="U44" s="56" t="s">
        <v>50</v>
      </c>
    </row>
    <row r="45" spans="1:21" s="514" customFormat="1" ht="36.75" thickBot="1">
      <c r="A45" s="554" t="s">
        <v>236</v>
      </c>
      <c r="B45" s="47">
        <f>' 2020 ШКОЛЫ  ДЕТИ'!F90</f>
        <v>0</v>
      </c>
      <c r="C45" s="47">
        <f>' 2020 ШКОЛЫ  ДЕТИ'!I90</f>
        <v>0</v>
      </c>
      <c r="D45" s="47">
        <f>' 2020 ШКОЛЫ  ДЕТИ'!L90</f>
        <v>0</v>
      </c>
      <c r="E45" s="47">
        <f>' 2020 ШКОЛЫ  ДЕТИ'!O90</f>
        <v>0</v>
      </c>
      <c r="F45" s="47">
        <f>' 2020 ШКОЛЫ  ДЕТИ'!R90</f>
        <v>0</v>
      </c>
      <c r="G45" s="47">
        <f>' 2020 ШКОЛЫ  ДЕТИ'!U90</f>
        <v>0</v>
      </c>
      <c r="H45" s="47">
        <f>' 2020 ШКОЛЫ  ДЕТИ'!X90</f>
        <v>0</v>
      </c>
      <c r="I45" s="47">
        <f>' 2020 ШКОЛЫ  ДЕТИ'!AA90</f>
        <v>0</v>
      </c>
      <c r="J45" s="47">
        <f>' 2020 ШКОЛЫ  ДЕТИ'!AD90</f>
        <v>0</v>
      </c>
      <c r="K45" s="47">
        <f>' 2020 ШКОЛЫ  ДЕТИ'!AG90</f>
        <v>0</v>
      </c>
      <c r="L45" s="47">
        <f>' 2020 ШКОЛЫ  ДЕТИ'!AJ90</f>
        <v>0</v>
      </c>
      <c r="M45" s="47">
        <f>' 2020 ШКОЛЫ  ДЕТИ'!AM90</f>
        <v>0</v>
      </c>
      <c r="N45" s="47">
        <f>' 2020 ШКОЛЫ  ДЕТИ'!AP90</f>
        <v>0</v>
      </c>
      <c r="O45" s="47">
        <f>' 2020 ШКОЛЫ  ДЕТИ'!AS90</f>
        <v>0</v>
      </c>
      <c r="P45" s="47">
        <f>' 2020 ШКОЛЫ  ДЕТИ'!AV90</f>
        <v>0</v>
      </c>
      <c r="Q45" s="47">
        <f>' 2020 ШКОЛЫ  ДЕТИ'!AY90</f>
        <v>0</v>
      </c>
      <c r="R45" s="47">
        <f>' 2020 ШКОЛЫ  ДЕТИ'!BB90</f>
        <v>0</v>
      </c>
      <c r="S45" s="47">
        <f>' 2020 ШКОЛЫ  ДЕТИ'!BE90</f>
        <v>0</v>
      </c>
      <c r="T45" s="47">
        <f>' 2020 ШКОЛЫ  ДЕТИ'!BG90</f>
        <v>0</v>
      </c>
      <c r="U45" s="100">
        <f>SUM(B45:T45)</f>
        <v>0</v>
      </c>
    </row>
    <row r="46" spans="1:21" s="514" customFormat="1" ht="24.75" thickBot="1">
      <c r="A46" s="554" t="s">
        <v>237</v>
      </c>
      <c r="B46" s="47">
        <f>общехоз!E70</f>
        <v>0</v>
      </c>
      <c r="C46" s="47">
        <f>общехоз!F70</f>
        <v>0</v>
      </c>
      <c r="D46" s="47">
        <f>общехоз!G70</f>
        <v>0</v>
      </c>
      <c r="E46" s="47">
        <f>общехоз!H70</f>
        <v>0</v>
      </c>
      <c r="F46" s="47">
        <f>общехоз!I70</f>
        <v>0</v>
      </c>
      <c r="G46" s="47">
        <f>общехоз!J70</f>
        <v>0</v>
      </c>
      <c r="H46" s="47">
        <f>общехоз!K70</f>
        <v>0</v>
      </c>
      <c r="I46" s="47">
        <f>общехоз!L70</f>
        <v>0</v>
      </c>
      <c r="J46" s="47">
        <f>общехоз!M70</f>
        <v>0</v>
      </c>
      <c r="K46" s="47">
        <f>общехоз!N70</f>
        <v>0</v>
      </c>
      <c r="L46" s="47">
        <f>общехоз!O70</f>
        <v>0</v>
      </c>
      <c r="M46" s="47">
        <f>общехоз!P70</f>
        <v>0</v>
      </c>
      <c r="N46" s="47">
        <f>общехоз!Q70</f>
        <v>0</v>
      </c>
      <c r="O46" s="47">
        <f>общехоз!R70</f>
        <v>0</v>
      </c>
      <c r="P46" s="47">
        <f>общехоз!S70</f>
        <v>0</v>
      </c>
      <c r="Q46" s="47">
        <f>общехоз!T70</f>
        <v>0</v>
      </c>
      <c r="R46" s="47">
        <f>общехоз!U70</f>
        <v>0</v>
      </c>
      <c r="S46" s="47">
        <f>общехоз!V70</f>
        <v>0</v>
      </c>
      <c r="T46" s="47">
        <f>общехоз!W70</f>
        <v>0</v>
      </c>
      <c r="U46" s="100">
        <f>SUM(B46:T46)</f>
        <v>0</v>
      </c>
    </row>
    <row r="47" spans="1:21" s="514" customFormat="1" ht="12.75">
      <c r="A47" s="53" t="s">
        <v>5</v>
      </c>
      <c r="B47" s="47">
        <f>B45+B46</f>
        <v>0</v>
      </c>
      <c r="C47" s="47">
        <f aca="true" t="shared" si="11" ref="C47:T47">C45+C46</f>
        <v>0</v>
      </c>
      <c r="D47" s="47">
        <f t="shared" si="11"/>
        <v>0</v>
      </c>
      <c r="E47" s="47">
        <f t="shared" si="11"/>
        <v>0</v>
      </c>
      <c r="F47" s="47">
        <f t="shared" si="11"/>
        <v>0</v>
      </c>
      <c r="G47" s="47">
        <f t="shared" si="11"/>
        <v>0</v>
      </c>
      <c r="H47" s="47">
        <f t="shared" si="11"/>
        <v>0</v>
      </c>
      <c r="I47" s="47">
        <f t="shared" si="11"/>
        <v>0</v>
      </c>
      <c r="J47" s="47">
        <f t="shared" si="11"/>
        <v>0</v>
      </c>
      <c r="K47" s="47">
        <f t="shared" si="11"/>
        <v>0</v>
      </c>
      <c r="L47" s="47">
        <f t="shared" si="11"/>
        <v>0</v>
      </c>
      <c r="M47" s="47">
        <f t="shared" si="11"/>
        <v>0</v>
      </c>
      <c r="N47" s="47">
        <f t="shared" si="11"/>
        <v>0</v>
      </c>
      <c r="O47" s="47">
        <f t="shared" si="11"/>
        <v>0</v>
      </c>
      <c r="P47" s="47">
        <f t="shared" si="11"/>
        <v>0</v>
      </c>
      <c r="Q47" s="47">
        <f t="shared" si="11"/>
        <v>0</v>
      </c>
      <c r="R47" s="47">
        <f t="shared" si="11"/>
        <v>0</v>
      </c>
      <c r="S47" s="47">
        <f t="shared" si="11"/>
        <v>0</v>
      </c>
      <c r="T47" s="47">
        <f t="shared" si="11"/>
        <v>0</v>
      </c>
      <c r="U47" s="100">
        <f>SUM(B47:T47)</f>
        <v>0</v>
      </c>
    </row>
    <row r="48" spans="1:21" s="514" customFormat="1" ht="12.75">
      <c r="A48" s="515" t="s">
        <v>222</v>
      </c>
      <c r="B48" s="47">
        <f>' 2020 ШКОЛЫ  ДЕТИ'!F91</f>
        <v>0</v>
      </c>
      <c r="C48" s="47">
        <f>' 2020 ШКОЛЫ  ДЕТИ'!I91</f>
        <v>0</v>
      </c>
      <c r="D48" s="47">
        <f>' 2020 ШКОЛЫ  ДЕТИ'!L91</f>
        <v>0</v>
      </c>
      <c r="E48" s="47">
        <f>' 2020 ШКОЛЫ  ДЕТИ'!O91</f>
        <v>0</v>
      </c>
      <c r="F48" s="47">
        <f>' 2020 ШКОЛЫ  ДЕТИ'!R91</f>
        <v>0</v>
      </c>
      <c r="G48" s="47">
        <f>' 2020 ШКОЛЫ  ДЕТИ'!U91</f>
        <v>0</v>
      </c>
      <c r="H48" s="47">
        <f>' 2020 ШКОЛЫ  ДЕТИ'!X91</f>
        <v>0</v>
      </c>
      <c r="I48" s="47">
        <f>' 2020 ШКОЛЫ  ДЕТИ'!AA91</f>
        <v>0</v>
      </c>
      <c r="J48" s="47">
        <f>' 2020 ШКОЛЫ  ДЕТИ'!AD91</f>
        <v>0</v>
      </c>
      <c r="K48" s="47">
        <f>' 2020 ШКОЛЫ  ДЕТИ'!AG91</f>
        <v>0</v>
      </c>
      <c r="L48" s="47">
        <f>' 2020 ШКОЛЫ  ДЕТИ'!AJ91</f>
        <v>0</v>
      </c>
      <c r="M48" s="47">
        <f>' 2020 ШКОЛЫ  ДЕТИ'!AM91</f>
        <v>0</v>
      </c>
      <c r="N48" s="47">
        <f>' 2020 ШКОЛЫ  ДЕТИ'!AP91</f>
        <v>0</v>
      </c>
      <c r="O48" s="47">
        <f>' 2020 ШКОЛЫ  ДЕТИ'!AS91</f>
        <v>0</v>
      </c>
      <c r="P48" s="47">
        <f>' 2020 ШКОЛЫ  ДЕТИ'!AV91</f>
        <v>0</v>
      </c>
      <c r="Q48" s="47">
        <f>' 2020 ШКОЛЫ  ДЕТИ'!AY91</f>
        <v>0</v>
      </c>
      <c r="R48" s="47">
        <f>' 2020 ШКОЛЫ  ДЕТИ'!BB91</f>
        <v>0</v>
      </c>
      <c r="S48" s="47">
        <f>' 2020 ШКОЛЫ  ДЕТИ'!BE91</f>
        <v>0</v>
      </c>
      <c r="T48" s="47">
        <f>' 2020 ШКОЛЫ  ДЕТИ'!BG91</f>
        <v>0</v>
      </c>
      <c r="U48" s="100">
        <f>SUM(B48:T48)</f>
        <v>0</v>
      </c>
    </row>
    <row r="49" spans="1:21" s="514" customFormat="1" ht="25.5">
      <c r="A49" s="53" t="s">
        <v>69</v>
      </c>
      <c r="B49" s="47" t="e">
        <f>B47/B48</f>
        <v>#DIV/0!</v>
      </c>
      <c r="C49" s="47" t="e">
        <f aca="true" t="shared" si="12" ref="C49:U49">C47/C48</f>
        <v>#DIV/0!</v>
      </c>
      <c r="D49" s="47" t="e">
        <f t="shared" si="12"/>
        <v>#DIV/0!</v>
      </c>
      <c r="E49" s="47" t="e">
        <f t="shared" si="12"/>
        <v>#DIV/0!</v>
      </c>
      <c r="F49" s="47" t="e">
        <f t="shared" si="12"/>
        <v>#DIV/0!</v>
      </c>
      <c r="G49" s="47" t="e">
        <f t="shared" si="12"/>
        <v>#DIV/0!</v>
      </c>
      <c r="H49" s="47" t="e">
        <f t="shared" si="12"/>
        <v>#DIV/0!</v>
      </c>
      <c r="I49" s="47" t="e">
        <f t="shared" si="12"/>
        <v>#DIV/0!</v>
      </c>
      <c r="J49" s="47" t="e">
        <f t="shared" si="12"/>
        <v>#DIV/0!</v>
      </c>
      <c r="K49" s="47" t="e">
        <f t="shared" si="12"/>
        <v>#DIV/0!</v>
      </c>
      <c r="L49" s="47" t="e">
        <f t="shared" si="12"/>
        <v>#DIV/0!</v>
      </c>
      <c r="M49" s="47" t="e">
        <f t="shared" si="12"/>
        <v>#DIV/0!</v>
      </c>
      <c r="N49" s="47" t="e">
        <f t="shared" si="12"/>
        <v>#DIV/0!</v>
      </c>
      <c r="O49" s="47" t="e">
        <f t="shared" si="12"/>
        <v>#DIV/0!</v>
      </c>
      <c r="P49" s="47" t="e">
        <f t="shared" si="12"/>
        <v>#DIV/0!</v>
      </c>
      <c r="Q49" s="47" t="e">
        <f t="shared" si="12"/>
        <v>#DIV/0!</v>
      </c>
      <c r="R49" s="47" t="e">
        <f t="shared" si="12"/>
        <v>#DIV/0!</v>
      </c>
      <c r="S49" s="47" t="e">
        <f t="shared" si="12"/>
        <v>#DIV/0!</v>
      </c>
      <c r="T49" s="47" t="e">
        <f t="shared" si="12"/>
        <v>#DIV/0!</v>
      </c>
      <c r="U49" s="47" t="e">
        <f t="shared" si="12"/>
        <v>#DIV/0!</v>
      </c>
    </row>
    <row r="50" spans="1:21" s="43" customFormat="1" ht="15.75">
      <c r="A50" s="1536" t="s">
        <v>154</v>
      </c>
      <c r="B50" s="1536"/>
      <c r="C50" s="1536"/>
      <c r="D50" s="1536"/>
      <c r="E50" s="1536"/>
      <c r="F50" s="1536"/>
      <c r="G50" s="1536"/>
      <c r="H50" s="1536"/>
      <c r="I50" s="1536"/>
      <c r="J50" s="1536"/>
      <c r="K50" s="1536"/>
      <c r="L50" s="1536"/>
      <c r="M50" s="1536"/>
      <c r="N50" s="1536"/>
      <c r="O50" s="1536"/>
      <c r="P50" s="1536"/>
      <c r="Q50" s="1536"/>
      <c r="R50" s="1536"/>
      <c r="S50" s="1536"/>
      <c r="T50" s="1536"/>
      <c r="U50" s="1536"/>
    </row>
    <row r="51" spans="1:21" s="43" customFormat="1" ht="40.5" customHeight="1">
      <c r="A51" s="202" t="s">
        <v>0</v>
      </c>
      <c r="B51" s="203" t="s">
        <v>9</v>
      </c>
      <c r="C51" s="203" t="s">
        <v>10</v>
      </c>
      <c r="D51" s="203" t="s">
        <v>11</v>
      </c>
      <c r="E51" s="203" t="s">
        <v>12</v>
      </c>
      <c r="F51" s="203" t="s">
        <v>13</v>
      </c>
      <c r="G51" s="203" t="s">
        <v>14</v>
      </c>
      <c r="H51" s="203" t="s">
        <v>15</v>
      </c>
      <c r="I51" s="203" t="s">
        <v>16</v>
      </c>
      <c r="J51" s="203" t="s">
        <v>17</v>
      </c>
      <c r="K51" s="203" t="s">
        <v>18</v>
      </c>
      <c r="L51" s="203" t="s">
        <v>19</v>
      </c>
      <c r="M51" s="203" t="s">
        <v>20</v>
      </c>
      <c r="N51" s="203" t="s">
        <v>21</v>
      </c>
      <c r="O51" s="203" t="s">
        <v>22</v>
      </c>
      <c r="P51" s="203" t="s">
        <v>23</v>
      </c>
      <c r="Q51" s="203" t="s">
        <v>24</v>
      </c>
      <c r="R51" s="203" t="s">
        <v>25</v>
      </c>
      <c r="S51" s="203" t="s">
        <v>26</v>
      </c>
      <c r="T51" s="203" t="s">
        <v>27</v>
      </c>
      <c r="U51" s="203" t="s">
        <v>50</v>
      </c>
    </row>
    <row r="52" spans="1:21" s="43" customFormat="1" ht="36.75" thickBot="1">
      <c r="A52" s="554" t="s">
        <v>236</v>
      </c>
      <c r="B52" s="204"/>
      <c r="C52" s="205"/>
      <c r="D52" s="205"/>
      <c r="E52" s="205"/>
      <c r="F52" s="205"/>
      <c r="G52" s="206"/>
      <c r="H52" s="206"/>
      <c r="I52" s="204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7"/>
      <c r="U52" s="204">
        <f>SUM(B52:T52)</f>
        <v>0</v>
      </c>
    </row>
    <row r="53" spans="1:21" s="43" customFormat="1" ht="24.75" thickBot="1">
      <c r="A53" s="554" t="s">
        <v>237</v>
      </c>
      <c r="B53" s="204"/>
      <c r="C53" s="208"/>
      <c r="D53" s="208"/>
      <c r="E53" s="208"/>
      <c r="F53" s="205"/>
      <c r="G53" s="206"/>
      <c r="H53" s="206"/>
      <c r="I53" s="204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7"/>
      <c r="U53" s="204">
        <f>SUM(B53:T53)</f>
        <v>0</v>
      </c>
    </row>
    <row r="54" spans="1:21" s="43" customFormat="1" ht="15">
      <c r="A54" s="53" t="s">
        <v>5</v>
      </c>
      <c r="B54" s="204"/>
      <c r="C54" s="208"/>
      <c r="D54" s="208"/>
      <c r="E54" s="208"/>
      <c r="F54" s="205"/>
      <c r="G54" s="206"/>
      <c r="H54" s="206"/>
      <c r="I54" s="204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7"/>
      <c r="U54" s="204">
        <f>SUM(B54:T54)</f>
        <v>0</v>
      </c>
    </row>
    <row r="55" spans="1:21" s="43" customFormat="1" ht="15">
      <c r="A55" s="515" t="s">
        <v>222</v>
      </c>
      <c r="B55" s="204"/>
      <c r="C55" s="205"/>
      <c r="D55" s="205"/>
      <c r="E55" s="205"/>
      <c r="F55" s="205"/>
      <c r="G55" s="206"/>
      <c r="H55" s="206"/>
      <c r="I55" s="204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7"/>
      <c r="U55" s="204">
        <f>SUM(B55:T55)</f>
        <v>0</v>
      </c>
    </row>
    <row r="56" spans="1:21" s="43" customFormat="1" ht="25.5">
      <c r="A56" s="53" t="s">
        <v>69</v>
      </c>
      <c r="B56" s="204"/>
      <c r="C56" s="205"/>
      <c r="D56" s="205"/>
      <c r="E56" s="205"/>
      <c r="F56" s="205"/>
      <c r="G56" s="206"/>
      <c r="H56" s="206"/>
      <c r="I56" s="204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7"/>
      <c r="U56" s="204">
        <f>SUM(B56:T56)</f>
        <v>0</v>
      </c>
    </row>
    <row r="57" spans="1:21" s="125" customFormat="1" ht="19.5" customHeight="1">
      <c r="A57" s="1535" t="s">
        <v>110</v>
      </c>
      <c r="B57" s="1535"/>
      <c r="C57" s="1535"/>
      <c r="D57" s="1535"/>
      <c r="E57" s="1535"/>
      <c r="F57" s="1535"/>
      <c r="G57" s="1535"/>
      <c r="H57" s="1535"/>
      <c r="I57" s="1535"/>
      <c r="J57" s="1535"/>
      <c r="K57" s="1535"/>
      <c r="L57" s="1535"/>
      <c r="M57" s="1535"/>
      <c r="N57" s="1535"/>
      <c r="O57" s="1535"/>
      <c r="P57" s="1535"/>
      <c r="Q57" s="1535"/>
      <c r="R57" s="1535"/>
      <c r="S57" s="1535"/>
      <c r="T57" s="1535"/>
      <c r="U57" s="1535"/>
    </row>
    <row r="58" spans="1:21" s="125" customFormat="1" ht="60" hidden="1">
      <c r="A58" s="141" t="s">
        <v>0</v>
      </c>
      <c r="B58" s="142" t="s">
        <v>9</v>
      </c>
      <c r="C58" s="142" t="s">
        <v>10</v>
      </c>
      <c r="D58" s="142" t="s">
        <v>11</v>
      </c>
      <c r="E58" s="142" t="s">
        <v>12</v>
      </c>
      <c r="F58" s="142" t="s">
        <v>13</v>
      </c>
      <c r="G58" s="142" t="s">
        <v>14</v>
      </c>
      <c r="H58" s="142" t="s">
        <v>15</v>
      </c>
      <c r="I58" s="142" t="s">
        <v>16</v>
      </c>
      <c r="J58" s="142" t="s">
        <v>17</v>
      </c>
      <c r="K58" s="142" t="s">
        <v>18</v>
      </c>
      <c r="L58" s="142" t="s">
        <v>19</v>
      </c>
      <c r="M58" s="142" t="s">
        <v>20</v>
      </c>
      <c r="N58" s="142" t="s">
        <v>21</v>
      </c>
      <c r="O58" s="142" t="s">
        <v>22</v>
      </c>
      <c r="P58" s="142" t="s">
        <v>23</v>
      </c>
      <c r="Q58" s="142" t="s">
        <v>24</v>
      </c>
      <c r="R58" s="142" t="s">
        <v>25</v>
      </c>
      <c r="S58" s="142" t="s">
        <v>26</v>
      </c>
      <c r="T58" s="142" t="s">
        <v>27</v>
      </c>
      <c r="U58" s="142" t="s">
        <v>50</v>
      </c>
    </row>
    <row r="59" spans="1:21" s="125" customFormat="1" ht="30" hidden="1">
      <c r="A59" s="141" t="s">
        <v>66</v>
      </c>
      <c r="B59" s="143"/>
      <c r="C59" s="144"/>
      <c r="D59" s="144"/>
      <c r="E59" s="144"/>
      <c r="F59" s="144"/>
      <c r="G59" s="145"/>
      <c r="H59" s="145"/>
      <c r="I59" s="143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6"/>
      <c r="U59" s="143">
        <f>SUM(B59:T59)</f>
        <v>0</v>
      </c>
    </row>
    <row r="60" spans="1:21" s="125" customFormat="1" ht="30" hidden="1">
      <c r="A60" s="141" t="s">
        <v>3</v>
      </c>
      <c r="B60" s="143"/>
      <c r="C60" s="147"/>
      <c r="D60" s="147"/>
      <c r="E60" s="147"/>
      <c r="F60" s="144"/>
      <c r="G60" s="145"/>
      <c r="H60" s="145"/>
      <c r="I60" s="143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6"/>
      <c r="U60" s="143">
        <f>SUM(B60:T60)</f>
        <v>0</v>
      </c>
    </row>
    <row r="61" spans="1:21" s="125" customFormat="1" ht="15" hidden="1">
      <c r="A61" s="123" t="s">
        <v>1</v>
      </c>
      <c r="B61" s="143"/>
      <c r="C61" s="147"/>
      <c r="D61" s="147"/>
      <c r="E61" s="147"/>
      <c r="F61" s="144"/>
      <c r="G61" s="145"/>
      <c r="H61" s="145"/>
      <c r="I61" s="143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6"/>
      <c r="U61" s="143">
        <f>SUM(B61:T61)</f>
        <v>0</v>
      </c>
    </row>
    <row r="62" spans="1:21" s="125" customFormat="1" ht="15" hidden="1">
      <c r="A62" s="141" t="s">
        <v>67</v>
      </c>
      <c r="B62" s="143"/>
      <c r="C62" s="144"/>
      <c r="D62" s="144"/>
      <c r="E62" s="144"/>
      <c r="F62" s="144"/>
      <c r="G62" s="145"/>
      <c r="H62" s="145"/>
      <c r="I62" s="143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6"/>
      <c r="U62" s="143">
        <f>SUM(B62:T62)</f>
        <v>0</v>
      </c>
    </row>
    <row r="63" spans="1:21" s="125" customFormat="1" ht="15" hidden="1">
      <c r="A63" s="141"/>
      <c r="B63" s="143"/>
      <c r="C63" s="144"/>
      <c r="D63" s="144"/>
      <c r="E63" s="144"/>
      <c r="F63" s="144"/>
      <c r="G63" s="145"/>
      <c r="H63" s="145"/>
      <c r="I63" s="143"/>
      <c r="J63" s="145">
        <f aca="true" t="shared" si="13" ref="J63:S63">J65*J79</f>
        <v>0</v>
      </c>
      <c r="K63" s="145">
        <f t="shared" si="13"/>
        <v>0</v>
      </c>
      <c r="L63" s="145">
        <f t="shared" si="13"/>
        <v>0</v>
      </c>
      <c r="M63" s="145">
        <f t="shared" si="13"/>
        <v>0</v>
      </c>
      <c r="N63" s="145">
        <f t="shared" si="13"/>
        <v>0</v>
      </c>
      <c r="O63" s="145">
        <f t="shared" si="13"/>
        <v>0</v>
      </c>
      <c r="P63" s="145">
        <f t="shared" si="13"/>
        <v>0</v>
      </c>
      <c r="Q63" s="145">
        <f t="shared" si="13"/>
        <v>0</v>
      </c>
      <c r="R63" s="145">
        <f t="shared" si="13"/>
        <v>0</v>
      </c>
      <c r="S63" s="145">
        <f t="shared" si="13"/>
        <v>0</v>
      </c>
      <c r="T63" s="146"/>
      <c r="U63" s="143">
        <f>SUM(B63:T63)</f>
        <v>0</v>
      </c>
    </row>
    <row r="64" spans="1:21" s="125" customFormat="1" ht="15" hidden="1">
      <c r="A64" s="141" t="s">
        <v>5</v>
      </c>
      <c r="B64" s="144">
        <f>SUM(B59:B63)</f>
        <v>0</v>
      </c>
      <c r="C64" s="144">
        <f aca="true" t="shared" si="14" ref="C64:U64">SUM(C59:C63)</f>
        <v>0</v>
      </c>
      <c r="D64" s="144">
        <f t="shared" si="14"/>
        <v>0</v>
      </c>
      <c r="E64" s="144">
        <f t="shared" si="14"/>
        <v>0</v>
      </c>
      <c r="F64" s="144">
        <f t="shared" si="14"/>
        <v>0</v>
      </c>
      <c r="G64" s="144">
        <f t="shared" si="14"/>
        <v>0</v>
      </c>
      <c r="H64" s="144">
        <f t="shared" si="14"/>
        <v>0</v>
      </c>
      <c r="I64" s="136">
        <f t="shared" si="14"/>
        <v>0</v>
      </c>
      <c r="J64" s="144">
        <f t="shared" si="14"/>
        <v>0</v>
      </c>
      <c r="K64" s="144">
        <f t="shared" si="14"/>
        <v>0</v>
      </c>
      <c r="L64" s="144">
        <f t="shared" si="14"/>
        <v>0</v>
      </c>
      <c r="M64" s="144">
        <f t="shared" si="14"/>
        <v>0</v>
      </c>
      <c r="N64" s="144">
        <f t="shared" si="14"/>
        <v>0</v>
      </c>
      <c r="O64" s="144">
        <f t="shared" si="14"/>
        <v>0</v>
      </c>
      <c r="P64" s="144">
        <f t="shared" si="14"/>
        <v>0</v>
      </c>
      <c r="Q64" s="144">
        <f t="shared" si="14"/>
        <v>0</v>
      </c>
      <c r="R64" s="144">
        <f t="shared" si="14"/>
        <v>0</v>
      </c>
      <c r="S64" s="144">
        <f t="shared" si="14"/>
        <v>0</v>
      </c>
      <c r="T64" s="136">
        <f>SUM(T59:T63)</f>
        <v>0</v>
      </c>
      <c r="U64" s="136">
        <f t="shared" si="14"/>
        <v>0</v>
      </c>
    </row>
    <row r="65" spans="1:21" s="125" customFormat="1" ht="15" hidden="1">
      <c r="A65" s="141" t="s">
        <v>68</v>
      </c>
      <c r="B65" s="148"/>
      <c r="C65" s="148"/>
      <c r="D65" s="148"/>
      <c r="E65" s="148"/>
      <c r="F65" s="144"/>
      <c r="G65" s="145"/>
      <c r="H65" s="145"/>
      <c r="I65" s="146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6"/>
      <c r="U65" s="149">
        <f>SUM(B65:T65)</f>
        <v>0</v>
      </c>
    </row>
    <row r="66" spans="1:21" s="125" customFormat="1" ht="30" hidden="1">
      <c r="A66" s="141" t="s">
        <v>69</v>
      </c>
      <c r="B66" s="144" t="e">
        <f>B64/B65</f>
        <v>#DIV/0!</v>
      </c>
      <c r="C66" s="144" t="e">
        <f aca="true" t="shared" si="15" ref="C66:U66">C64/C65</f>
        <v>#DIV/0!</v>
      </c>
      <c r="D66" s="144" t="e">
        <f t="shared" si="15"/>
        <v>#DIV/0!</v>
      </c>
      <c r="E66" s="144" t="e">
        <f t="shared" si="15"/>
        <v>#DIV/0!</v>
      </c>
      <c r="F66" s="144" t="e">
        <f t="shared" si="15"/>
        <v>#DIV/0!</v>
      </c>
      <c r="G66" s="144" t="e">
        <f t="shared" si="15"/>
        <v>#DIV/0!</v>
      </c>
      <c r="H66" s="144" t="e">
        <f t="shared" si="15"/>
        <v>#DIV/0!</v>
      </c>
      <c r="I66" s="136" t="e">
        <f t="shared" si="15"/>
        <v>#DIV/0!</v>
      </c>
      <c r="J66" s="144" t="e">
        <f t="shared" si="15"/>
        <v>#DIV/0!</v>
      </c>
      <c r="K66" s="144" t="e">
        <f t="shared" si="15"/>
        <v>#DIV/0!</v>
      </c>
      <c r="L66" s="144" t="e">
        <f t="shared" si="15"/>
        <v>#DIV/0!</v>
      </c>
      <c r="M66" s="144" t="e">
        <f t="shared" si="15"/>
        <v>#DIV/0!</v>
      </c>
      <c r="N66" s="144" t="e">
        <f t="shared" si="15"/>
        <v>#DIV/0!</v>
      </c>
      <c r="O66" s="144" t="e">
        <f t="shared" si="15"/>
        <v>#DIV/0!</v>
      </c>
      <c r="P66" s="144" t="e">
        <f t="shared" si="15"/>
        <v>#DIV/0!</v>
      </c>
      <c r="Q66" s="144" t="e">
        <f t="shared" si="15"/>
        <v>#DIV/0!</v>
      </c>
      <c r="R66" s="144" t="e">
        <f t="shared" si="15"/>
        <v>#DIV/0!</v>
      </c>
      <c r="S66" s="144" t="e">
        <f t="shared" si="15"/>
        <v>#DIV/0!</v>
      </c>
      <c r="T66" s="136"/>
      <c r="U66" s="136" t="e">
        <f t="shared" si="15"/>
        <v>#DIV/0!</v>
      </c>
    </row>
    <row r="67" spans="1:21" ht="21.75" customHeight="1">
      <c r="A67" s="1535" t="s">
        <v>111</v>
      </c>
      <c r="B67" s="1535"/>
      <c r="C67" s="1535"/>
      <c r="D67" s="1535"/>
      <c r="E67" s="1535"/>
      <c r="F67" s="1535"/>
      <c r="G67" s="1535"/>
      <c r="H67" s="1535"/>
      <c r="I67" s="1535"/>
      <c r="J67" s="1535"/>
      <c r="K67" s="1535"/>
      <c r="L67" s="1535"/>
      <c r="M67" s="1535"/>
      <c r="N67" s="1535"/>
      <c r="O67" s="1535"/>
      <c r="P67" s="1535"/>
      <c r="Q67" s="1535"/>
      <c r="R67" s="1535"/>
      <c r="S67" s="1535"/>
      <c r="T67" s="1535"/>
      <c r="U67" s="1535"/>
    </row>
    <row r="68" spans="1:21" s="517" customFormat="1" ht="50.25" customHeight="1">
      <c r="A68" s="53" t="s">
        <v>0</v>
      </c>
      <c r="B68" s="516" t="s">
        <v>9</v>
      </c>
      <c r="C68" s="516" t="s">
        <v>10</v>
      </c>
      <c r="D68" s="516" t="s">
        <v>11</v>
      </c>
      <c r="E68" s="516" t="s">
        <v>12</v>
      </c>
      <c r="F68" s="516" t="s">
        <v>13</v>
      </c>
      <c r="G68" s="516" t="s">
        <v>14</v>
      </c>
      <c r="H68" s="516" t="s">
        <v>15</v>
      </c>
      <c r="I68" s="516" t="s">
        <v>16</v>
      </c>
      <c r="J68" s="516" t="s">
        <v>17</v>
      </c>
      <c r="K68" s="516" t="s">
        <v>18</v>
      </c>
      <c r="L68" s="516" t="s">
        <v>19</v>
      </c>
      <c r="M68" s="516" t="s">
        <v>20</v>
      </c>
      <c r="N68" s="516" t="s">
        <v>21</v>
      </c>
      <c r="O68" s="516" t="s">
        <v>22</v>
      </c>
      <c r="P68" s="516" t="s">
        <v>23</v>
      </c>
      <c r="Q68" s="516" t="s">
        <v>24</v>
      </c>
      <c r="R68" s="516" t="s">
        <v>25</v>
      </c>
      <c r="S68" s="516" t="s">
        <v>26</v>
      </c>
      <c r="T68" s="516" t="s">
        <v>27</v>
      </c>
      <c r="U68" s="516" t="s">
        <v>50</v>
      </c>
    </row>
    <row r="69" spans="1:21" s="517" customFormat="1" ht="36.75" thickBot="1">
      <c r="A69" s="554" t="s">
        <v>236</v>
      </c>
      <c r="B69" s="47">
        <f>' 2020 ШКОЛЫ  ДЕТИ'!F124</f>
        <v>0</v>
      </c>
      <c r="C69" s="47">
        <f>' 2020 ШКОЛЫ  ДЕТИ'!I124</f>
        <v>0</v>
      </c>
      <c r="D69" s="47">
        <f>' 2020 ШКОЛЫ  ДЕТИ'!L124</f>
        <v>0</v>
      </c>
      <c r="E69" s="47">
        <f>' 2020 ШКОЛЫ  ДЕТИ'!O124</f>
        <v>0</v>
      </c>
      <c r="F69" s="47">
        <f>' 2020 ШКОЛЫ  ДЕТИ'!R124</f>
        <v>0</v>
      </c>
      <c r="G69" s="47">
        <f>' 2020 ШКОЛЫ  ДЕТИ'!U124</f>
        <v>0</v>
      </c>
      <c r="H69" s="47">
        <f>' 2020 ШКОЛЫ  ДЕТИ'!X124</f>
        <v>0</v>
      </c>
      <c r="I69" s="47">
        <f>' 2020 ШКОЛЫ  ДЕТИ'!AA124</f>
        <v>0</v>
      </c>
      <c r="J69" s="47">
        <f>' 2020 ШКОЛЫ  ДЕТИ'!AD124</f>
        <v>0</v>
      </c>
      <c r="K69" s="47">
        <f>' 2020 ШКОЛЫ  ДЕТИ'!AG124</f>
        <v>0</v>
      </c>
      <c r="L69" s="47">
        <f>' 2020 ШКОЛЫ  ДЕТИ'!AJ124</f>
        <v>0</v>
      </c>
      <c r="M69" s="47">
        <f>' 2020 ШКОЛЫ  ДЕТИ'!AM124</f>
        <v>0</v>
      </c>
      <c r="N69" s="47">
        <f>' 2020 ШКОЛЫ  ДЕТИ'!AP124</f>
        <v>0</v>
      </c>
      <c r="O69" s="47">
        <f>' 2020 ШКОЛЫ  ДЕТИ'!AS124</f>
        <v>0</v>
      </c>
      <c r="P69" s="47">
        <f>' 2020 ШКОЛЫ  ДЕТИ'!AV124</f>
        <v>0</v>
      </c>
      <c r="Q69" s="47">
        <f>' 2020 ШКОЛЫ  ДЕТИ'!AY124</f>
        <v>0</v>
      </c>
      <c r="R69" s="47">
        <f>' 2020 ШКОЛЫ  ДЕТИ'!BB124</f>
        <v>0</v>
      </c>
      <c r="S69" s="47">
        <f>' 2020 ШКОЛЫ  ДЕТИ'!BE124</f>
        <v>0</v>
      </c>
      <c r="T69" s="47">
        <f>' 2020 ШКОЛЫ  ДЕТИ'!BG124</f>
        <v>0</v>
      </c>
      <c r="U69" s="47">
        <f>SUM(B69:T69)</f>
        <v>0</v>
      </c>
    </row>
    <row r="70" spans="1:21" s="517" customFormat="1" ht="24.75" thickBot="1">
      <c r="A70" s="554" t="s">
        <v>237</v>
      </c>
      <c r="B70" s="47">
        <f>общехоз!E81</f>
        <v>0</v>
      </c>
      <c r="C70" s="47">
        <f>общехоз!F81</f>
        <v>0</v>
      </c>
      <c r="D70" s="47">
        <f>общехоз!G81</f>
        <v>0</v>
      </c>
      <c r="E70" s="47">
        <f>общехоз!H81</f>
        <v>0</v>
      </c>
      <c r="F70" s="47">
        <f>общехоз!I81</f>
        <v>0</v>
      </c>
      <c r="G70" s="47">
        <f>общехоз!J81</f>
        <v>0</v>
      </c>
      <c r="H70" s="47">
        <f>общехоз!K81</f>
        <v>0</v>
      </c>
      <c r="I70" s="47">
        <f>общехоз!L81</f>
        <v>0</v>
      </c>
      <c r="J70" s="47">
        <f>общехоз!M81</f>
        <v>0</v>
      </c>
      <c r="K70" s="47">
        <f>общехоз!N81</f>
        <v>0</v>
      </c>
      <c r="L70" s="47">
        <f>общехоз!O81</f>
        <v>0</v>
      </c>
      <c r="M70" s="47">
        <f>общехоз!P81</f>
        <v>0</v>
      </c>
      <c r="N70" s="47">
        <f>общехоз!Q81</f>
        <v>0</v>
      </c>
      <c r="O70" s="47">
        <f>общехоз!R81</f>
        <v>0</v>
      </c>
      <c r="P70" s="47">
        <f>общехоз!S81</f>
        <v>0</v>
      </c>
      <c r="Q70" s="47">
        <f>общехоз!T81</f>
        <v>0</v>
      </c>
      <c r="R70" s="47">
        <f>общехоз!U81</f>
        <v>0</v>
      </c>
      <c r="S70" s="47">
        <f>общехоз!V81</f>
        <v>0</v>
      </c>
      <c r="T70" s="47">
        <f>общехоз!W81</f>
        <v>0</v>
      </c>
      <c r="U70" s="47">
        <f>SUM(B70:T70)</f>
        <v>0</v>
      </c>
    </row>
    <row r="71" spans="1:21" s="517" customFormat="1" ht="12.75">
      <c r="A71" s="53" t="s">
        <v>5</v>
      </c>
      <c r="B71" s="47">
        <f>B69+B70</f>
        <v>0</v>
      </c>
      <c r="C71" s="47">
        <f aca="true" t="shared" si="16" ref="C71:T71">C69+C70</f>
        <v>0</v>
      </c>
      <c r="D71" s="47">
        <f t="shared" si="16"/>
        <v>0</v>
      </c>
      <c r="E71" s="47">
        <f t="shared" si="16"/>
        <v>0</v>
      </c>
      <c r="F71" s="47">
        <f t="shared" si="16"/>
        <v>0</v>
      </c>
      <c r="G71" s="47">
        <f t="shared" si="16"/>
        <v>0</v>
      </c>
      <c r="H71" s="47">
        <f t="shared" si="16"/>
        <v>0</v>
      </c>
      <c r="I71" s="47">
        <f t="shared" si="16"/>
        <v>0</v>
      </c>
      <c r="J71" s="47">
        <f t="shared" si="16"/>
        <v>0</v>
      </c>
      <c r="K71" s="47">
        <f t="shared" si="16"/>
        <v>0</v>
      </c>
      <c r="L71" s="47">
        <f t="shared" si="16"/>
        <v>0</v>
      </c>
      <c r="M71" s="47">
        <f t="shared" si="16"/>
        <v>0</v>
      </c>
      <c r="N71" s="47">
        <f t="shared" si="16"/>
        <v>0</v>
      </c>
      <c r="O71" s="47">
        <f t="shared" si="16"/>
        <v>0</v>
      </c>
      <c r="P71" s="47">
        <f t="shared" si="16"/>
        <v>0</v>
      </c>
      <c r="Q71" s="47">
        <f t="shared" si="16"/>
        <v>0</v>
      </c>
      <c r="R71" s="47">
        <f t="shared" si="16"/>
        <v>0</v>
      </c>
      <c r="S71" s="47">
        <f t="shared" si="16"/>
        <v>0</v>
      </c>
      <c r="T71" s="47">
        <f t="shared" si="16"/>
        <v>0</v>
      </c>
      <c r="U71" s="47">
        <f>SUM(B71:T71)</f>
        <v>0</v>
      </c>
    </row>
    <row r="72" spans="1:21" s="517" customFormat="1" ht="12.75">
      <c r="A72" s="515" t="s">
        <v>222</v>
      </c>
      <c r="B72" s="47">
        <f>' 2020 ШКОЛЫ  ДЕТИ'!F125</f>
        <v>0</v>
      </c>
      <c r="C72" s="47">
        <f>' 2020 ШКОЛЫ  ДЕТИ'!I125</f>
        <v>0</v>
      </c>
      <c r="D72" s="47">
        <f>' 2020 ШКОЛЫ  ДЕТИ'!L125</f>
        <v>0</v>
      </c>
      <c r="E72" s="47">
        <f>' 2020 ШКОЛЫ  ДЕТИ'!O125</f>
        <v>0</v>
      </c>
      <c r="F72" s="47">
        <f>' 2020 ШКОЛЫ  ДЕТИ'!R125</f>
        <v>0</v>
      </c>
      <c r="G72" s="47">
        <f>' 2020 ШКОЛЫ  ДЕТИ'!U125</f>
        <v>0</v>
      </c>
      <c r="H72" s="47">
        <f>' 2020 ШКОЛЫ  ДЕТИ'!X125</f>
        <v>0</v>
      </c>
      <c r="I72" s="47">
        <f>' 2020 ШКОЛЫ  ДЕТИ'!AA125</f>
        <v>0</v>
      </c>
      <c r="J72" s="47">
        <f>' 2020 ШКОЛЫ  ДЕТИ'!AD125</f>
        <v>0</v>
      </c>
      <c r="K72" s="47">
        <f>' 2020 ШКОЛЫ  ДЕТИ'!AG125</f>
        <v>0</v>
      </c>
      <c r="L72" s="47">
        <f>' 2020 ШКОЛЫ  ДЕТИ'!AJ125</f>
        <v>0</v>
      </c>
      <c r="M72" s="47">
        <f>' 2020 ШКОЛЫ  ДЕТИ'!AM125</f>
        <v>0</v>
      </c>
      <c r="N72" s="47">
        <f>' 2020 ШКОЛЫ  ДЕТИ'!AP125</f>
        <v>0</v>
      </c>
      <c r="O72" s="47">
        <f>' 2020 ШКОЛЫ  ДЕТИ'!AS125</f>
        <v>0</v>
      </c>
      <c r="P72" s="47">
        <f>' 2020 ШКОЛЫ  ДЕТИ'!AV125</f>
        <v>0</v>
      </c>
      <c r="Q72" s="47">
        <f>' 2020 ШКОЛЫ  ДЕТИ'!AY125</f>
        <v>0</v>
      </c>
      <c r="R72" s="47">
        <f>' 2020 ШКОЛЫ  ДЕТИ'!BB125</f>
        <v>0</v>
      </c>
      <c r="S72" s="47">
        <f>' 2020 ШКОЛЫ  ДЕТИ'!BE125</f>
        <v>0</v>
      </c>
      <c r="T72" s="47">
        <f>' 2020 ШКОЛЫ  ДЕТИ'!BG125</f>
        <v>0</v>
      </c>
      <c r="U72" s="47">
        <f>SUM(B72:T72)</f>
        <v>0</v>
      </c>
    </row>
    <row r="73" spans="1:21" s="517" customFormat="1" ht="25.5">
      <c r="A73" s="53" t="s">
        <v>69</v>
      </c>
      <c r="B73" s="47" t="e">
        <f>B71/B72</f>
        <v>#DIV/0!</v>
      </c>
      <c r="C73" s="47" t="e">
        <f aca="true" t="shared" si="17" ref="C73:U73">C71/C72</f>
        <v>#DIV/0!</v>
      </c>
      <c r="D73" s="47" t="e">
        <f t="shared" si="17"/>
        <v>#DIV/0!</v>
      </c>
      <c r="E73" s="47" t="e">
        <f t="shared" si="17"/>
        <v>#DIV/0!</v>
      </c>
      <c r="F73" s="47" t="e">
        <f t="shared" si="17"/>
        <v>#DIV/0!</v>
      </c>
      <c r="G73" s="47" t="e">
        <f t="shared" si="17"/>
        <v>#DIV/0!</v>
      </c>
      <c r="H73" s="47" t="e">
        <f t="shared" si="17"/>
        <v>#DIV/0!</v>
      </c>
      <c r="I73" s="47" t="e">
        <f t="shared" si="17"/>
        <v>#DIV/0!</v>
      </c>
      <c r="J73" s="47" t="e">
        <f t="shared" si="17"/>
        <v>#DIV/0!</v>
      </c>
      <c r="K73" s="47" t="e">
        <f t="shared" si="17"/>
        <v>#DIV/0!</v>
      </c>
      <c r="L73" s="47" t="e">
        <f t="shared" si="17"/>
        <v>#DIV/0!</v>
      </c>
      <c r="M73" s="47" t="e">
        <f t="shared" si="17"/>
        <v>#DIV/0!</v>
      </c>
      <c r="N73" s="47" t="e">
        <f t="shared" si="17"/>
        <v>#DIV/0!</v>
      </c>
      <c r="O73" s="47" t="e">
        <f t="shared" si="17"/>
        <v>#DIV/0!</v>
      </c>
      <c r="P73" s="47" t="e">
        <f t="shared" si="17"/>
        <v>#DIV/0!</v>
      </c>
      <c r="Q73" s="47" t="e">
        <f t="shared" si="17"/>
        <v>#DIV/0!</v>
      </c>
      <c r="R73" s="47" t="e">
        <f t="shared" si="17"/>
        <v>#DIV/0!</v>
      </c>
      <c r="S73" s="47" t="e">
        <f t="shared" si="17"/>
        <v>#DIV/0!</v>
      </c>
      <c r="T73" s="47" t="e">
        <f t="shared" si="17"/>
        <v>#DIV/0!</v>
      </c>
      <c r="U73" s="47" t="e">
        <f t="shared" si="17"/>
        <v>#DIV/0!</v>
      </c>
    </row>
    <row r="74" spans="1:21" s="42" customFormat="1" ht="20.25" customHeight="1">
      <c r="A74" s="1535" t="s">
        <v>112</v>
      </c>
      <c r="B74" s="1535"/>
      <c r="C74" s="1535"/>
      <c r="D74" s="1535"/>
      <c r="E74" s="1535"/>
      <c r="F74" s="1535"/>
      <c r="G74" s="1535"/>
      <c r="H74" s="1535"/>
      <c r="I74" s="1535"/>
      <c r="J74" s="1535"/>
      <c r="K74" s="1535"/>
      <c r="L74" s="1535"/>
      <c r="M74" s="1535"/>
      <c r="N74" s="1535"/>
      <c r="O74" s="1535"/>
      <c r="P74" s="1535"/>
      <c r="Q74" s="1535"/>
      <c r="R74" s="1535"/>
      <c r="S74" s="1535"/>
      <c r="T74" s="1535"/>
      <c r="U74" s="1535"/>
    </row>
    <row r="75" spans="1:21" s="517" customFormat="1" ht="50.25" customHeight="1">
      <c r="A75" s="53" t="s">
        <v>0</v>
      </c>
      <c r="B75" s="516" t="s">
        <v>9</v>
      </c>
      <c r="C75" s="516" t="s">
        <v>10</v>
      </c>
      <c r="D75" s="516" t="s">
        <v>11</v>
      </c>
      <c r="E75" s="516" t="s">
        <v>12</v>
      </c>
      <c r="F75" s="516" t="s">
        <v>13</v>
      </c>
      <c r="G75" s="516" t="s">
        <v>14</v>
      </c>
      <c r="H75" s="516" t="s">
        <v>15</v>
      </c>
      <c r="I75" s="516" t="s">
        <v>16</v>
      </c>
      <c r="J75" s="516" t="s">
        <v>17</v>
      </c>
      <c r="K75" s="516" t="s">
        <v>18</v>
      </c>
      <c r="L75" s="516" t="s">
        <v>19</v>
      </c>
      <c r="M75" s="516" t="s">
        <v>20</v>
      </c>
      <c r="N75" s="516" t="s">
        <v>21</v>
      </c>
      <c r="O75" s="516" t="s">
        <v>22</v>
      </c>
      <c r="P75" s="516" t="s">
        <v>23</v>
      </c>
      <c r="Q75" s="516" t="s">
        <v>24</v>
      </c>
      <c r="R75" s="516" t="s">
        <v>25</v>
      </c>
      <c r="S75" s="516" t="s">
        <v>26</v>
      </c>
      <c r="T75" s="516" t="s">
        <v>27</v>
      </c>
      <c r="U75" s="516" t="s">
        <v>50</v>
      </c>
    </row>
    <row r="76" spans="1:21" s="517" customFormat="1" ht="36.75" thickBot="1">
      <c r="A76" s="554" t="s">
        <v>236</v>
      </c>
      <c r="B76" s="47">
        <f>' 2020 ШКОЛЫ  ДЕТИ'!F135</f>
        <v>0</v>
      </c>
      <c r="C76" s="47">
        <f>' 2020 ШКОЛЫ  ДЕТИ'!I135</f>
        <v>0</v>
      </c>
      <c r="D76" s="47">
        <f>' 2020 ШКОЛЫ  ДЕТИ'!L135</f>
        <v>0</v>
      </c>
      <c r="E76" s="47">
        <f>' 2020 ШКОЛЫ  ДЕТИ'!O135</f>
        <v>0</v>
      </c>
      <c r="F76" s="47">
        <f>' 2020 ШКОЛЫ  ДЕТИ'!R135</f>
        <v>0</v>
      </c>
      <c r="G76" s="47">
        <f>' 2020 ШКОЛЫ  ДЕТИ'!U135</f>
        <v>0</v>
      </c>
      <c r="H76" s="47">
        <f>' 2020 ШКОЛЫ  ДЕТИ'!X135</f>
        <v>0</v>
      </c>
      <c r="I76" s="47">
        <f>' 2020 ШКОЛЫ  ДЕТИ'!AA135</f>
        <v>0</v>
      </c>
      <c r="J76" s="47">
        <f>' 2020 ШКОЛЫ  ДЕТИ'!AD135</f>
        <v>0</v>
      </c>
      <c r="K76" s="47">
        <f>' 2020 ШКОЛЫ  ДЕТИ'!AG135</f>
        <v>0</v>
      </c>
      <c r="L76" s="47">
        <f>' 2020 ШКОЛЫ  ДЕТИ'!AJ135</f>
        <v>0</v>
      </c>
      <c r="M76" s="47">
        <f>' 2020 ШКОЛЫ  ДЕТИ'!AM135</f>
        <v>0</v>
      </c>
      <c r="N76" s="47">
        <f>' 2020 ШКОЛЫ  ДЕТИ'!AP135</f>
        <v>0</v>
      </c>
      <c r="O76" s="47">
        <f>' 2020 ШКОЛЫ  ДЕТИ'!AS135</f>
        <v>0</v>
      </c>
      <c r="P76" s="47">
        <f>' 2020 ШКОЛЫ  ДЕТИ'!AV135</f>
        <v>0</v>
      </c>
      <c r="Q76" s="47">
        <f>' 2020 ШКОЛЫ  ДЕТИ'!AY135</f>
        <v>0</v>
      </c>
      <c r="R76" s="47">
        <f>' 2020 ШКОЛЫ  ДЕТИ'!BB135</f>
        <v>0</v>
      </c>
      <c r="S76" s="47">
        <f>' 2020 ШКОЛЫ  ДЕТИ'!BE135</f>
        <v>0</v>
      </c>
      <c r="T76" s="47">
        <f>' 2020 ШКОЛЫ  ДЕТИ'!BG135</f>
        <v>0</v>
      </c>
      <c r="U76" s="47">
        <f>SUM(B76:T76)</f>
        <v>0</v>
      </c>
    </row>
    <row r="77" spans="1:21" s="517" customFormat="1" ht="24.75" thickBot="1">
      <c r="A77" s="554" t="s">
        <v>237</v>
      </c>
      <c r="B77" s="47">
        <f>общехоз!E87</f>
        <v>0</v>
      </c>
      <c r="C77" s="47">
        <f>общехоз!F87</f>
        <v>0</v>
      </c>
      <c r="D77" s="47">
        <f>общехоз!G87</f>
        <v>0</v>
      </c>
      <c r="E77" s="47">
        <f>общехоз!H87</f>
        <v>0</v>
      </c>
      <c r="F77" s="47">
        <f>общехоз!I87</f>
        <v>0</v>
      </c>
      <c r="G77" s="47">
        <f>общехоз!J87</f>
        <v>0</v>
      </c>
      <c r="H77" s="47">
        <f>общехоз!K87</f>
        <v>0</v>
      </c>
      <c r="I77" s="47">
        <f>общехоз!L87</f>
        <v>0</v>
      </c>
      <c r="J77" s="47">
        <f>общехоз!M87</f>
        <v>0</v>
      </c>
      <c r="K77" s="47">
        <f>общехоз!N87</f>
        <v>0</v>
      </c>
      <c r="L77" s="47">
        <f>общехоз!O87</f>
        <v>0</v>
      </c>
      <c r="M77" s="47">
        <f>общехоз!P87</f>
        <v>0</v>
      </c>
      <c r="N77" s="47">
        <f>общехоз!Q87</f>
        <v>0</v>
      </c>
      <c r="O77" s="47">
        <f>общехоз!R87</f>
        <v>0</v>
      </c>
      <c r="P77" s="47">
        <f>общехоз!S87</f>
        <v>0</v>
      </c>
      <c r="Q77" s="47">
        <f>общехоз!T87</f>
        <v>0</v>
      </c>
      <c r="R77" s="47">
        <f>общехоз!U87</f>
        <v>0</v>
      </c>
      <c r="S77" s="47">
        <f>общехоз!V87</f>
        <v>0</v>
      </c>
      <c r="T77" s="47">
        <f>общехоз!W87</f>
        <v>0</v>
      </c>
      <c r="U77" s="47">
        <f>SUM(B77:T77)</f>
        <v>0</v>
      </c>
    </row>
    <row r="78" spans="1:21" s="517" customFormat="1" ht="12.75">
      <c r="A78" s="53" t="s">
        <v>5</v>
      </c>
      <c r="B78" s="47">
        <f>B76+B77</f>
        <v>0</v>
      </c>
      <c r="C78" s="47">
        <f aca="true" t="shared" si="18" ref="C78:T78">C76+C77</f>
        <v>0</v>
      </c>
      <c r="D78" s="47">
        <f t="shared" si="18"/>
        <v>0</v>
      </c>
      <c r="E78" s="47">
        <f t="shared" si="18"/>
        <v>0</v>
      </c>
      <c r="F78" s="47">
        <f t="shared" si="18"/>
        <v>0</v>
      </c>
      <c r="G78" s="47">
        <f t="shared" si="18"/>
        <v>0</v>
      </c>
      <c r="H78" s="47">
        <f t="shared" si="18"/>
        <v>0</v>
      </c>
      <c r="I78" s="47">
        <f t="shared" si="18"/>
        <v>0</v>
      </c>
      <c r="J78" s="47">
        <f t="shared" si="18"/>
        <v>0</v>
      </c>
      <c r="K78" s="47">
        <f t="shared" si="18"/>
        <v>0</v>
      </c>
      <c r="L78" s="47">
        <f t="shared" si="18"/>
        <v>0</v>
      </c>
      <c r="M78" s="47">
        <f t="shared" si="18"/>
        <v>0</v>
      </c>
      <c r="N78" s="47">
        <f t="shared" si="18"/>
        <v>0</v>
      </c>
      <c r="O78" s="47">
        <f t="shared" si="18"/>
        <v>0</v>
      </c>
      <c r="P78" s="47">
        <f t="shared" si="18"/>
        <v>0</v>
      </c>
      <c r="Q78" s="47">
        <f t="shared" si="18"/>
        <v>0</v>
      </c>
      <c r="R78" s="47">
        <f t="shared" si="18"/>
        <v>0</v>
      </c>
      <c r="S78" s="47">
        <f t="shared" si="18"/>
        <v>0</v>
      </c>
      <c r="T78" s="47">
        <f t="shared" si="18"/>
        <v>0</v>
      </c>
      <c r="U78" s="47">
        <f>SUM(B78:T78)</f>
        <v>0</v>
      </c>
    </row>
    <row r="79" spans="1:21" s="517" customFormat="1" ht="12.75">
      <c r="A79" s="515" t="s">
        <v>222</v>
      </c>
      <c r="B79" s="47">
        <f>' 2020 ШКОЛЫ  ДЕТИ'!F136</f>
        <v>0</v>
      </c>
      <c r="C79" s="47">
        <f>' 2020 ШКОЛЫ  ДЕТИ'!I136</f>
        <v>0</v>
      </c>
      <c r="D79" s="47">
        <f>' 2020 ШКОЛЫ  ДЕТИ'!L136</f>
        <v>0</v>
      </c>
      <c r="E79" s="47">
        <f>' 2020 ШКОЛЫ  ДЕТИ'!O136</f>
        <v>0</v>
      </c>
      <c r="F79" s="47">
        <f>' 2020 ШКОЛЫ  ДЕТИ'!R136</f>
        <v>0</v>
      </c>
      <c r="G79" s="47">
        <f>' 2020 ШКОЛЫ  ДЕТИ'!U136</f>
        <v>0</v>
      </c>
      <c r="H79" s="47">
        <f>' 2020 ШКОЛЫ  ДЕТИ'!X136</f>
        <v>0</v>
      </c>
      <c r="I79" s="47">
        <f>' 2020 ШКОЛЫ  ДЕТИ'!AA136</f>
        <v>0</v>
      </c>
      <c r="J79" s="47">
        <f>' 2020 ШКОЛЫ  ДЕТИ'!AD136</f>
        <v>0</v>
      </c>
      <c r="K79" s="47">
        <f>' 2020 ШКОЛЫ  ДЕТИ'!AG136</f>
        <v>0</v>
      </c>
      <c r="L79" s="47">
        <f>' 2020 ШКОЛЫ  ДЕТИ'!AJ136</f>
        <v>0</v>
      </c>
      <c r="M79" s="47">
        <f>' 2020 ШКОЛЫ  ДЕТИ'!AM136</f>
        <v>0</v>
      </c>
      <c r="N79" s="47">
        <f>' 2020 ШКОЛЫ  ДЕТИ'!AP136</f>
        <v>0</v>
      </c>
      <c r="O79" s="47">
        <f>' 2020 ШКОЛЫ  ДЕТИ'!AS136</f>
        <v>0</v>
      </c>
      <c r="P79" s="47">
        <f>' 2020 ШКОЛЫ  ДЕТИ'!AV136</f>
        <v>0</v>
      </c>
      <c r="Q79" s="47">
        <f>' 2020 ШКОЛЫ  ДЕТИ'!AY136</f>
        <v>0</v>
      </c>
      <c r="R79" s="47">
        <f>' 2020 ШКОЛЫ  ДЕТИ'!BB136</f>
        <v>0</v>
      </c>
      <c r="S79" s="47">
        <f>' 2020 ШКОЛЫ  ДЕТИ'!BE136</f>
        <v>0</v>
      </c>
      <c r="T79" s="47">
        <f>' 2020 ШКОЛЫ  ДЕТИ'!BG136</f>
        <v>0</v>
      </c>
      <c r="U79" s="47">
        <f>SUM(B79:T79)</f>
        <v>0</v>
      </c>
    </row>
    <row r="80" spans="1:21" s="517" customFormat="1" ht="25.5">
      <c r="A80" s="53" t="s">
        <v>69</v>
      </c>
      <c r="B80" s="47" t="e">
        <f>B78/B79</f>
        <v>#DIV/0!</v>
      </c>
      <c r="C80" s="47" t="e">
        <f aca="true" t="shared" si="19" ref="C80:U80">C78/C79</f>
        <v>#DIV/0!</v>
      </c>
      <c r="D80" s="47" t="e">
        <f t="shared" si="19"/>
        <v>#DIV/0!</v>
      </c>
      <c r="E80" s="47" t="e">
        <f t="shared" si="19"/>
        <v>#DIV/0!</v>
      </c>
      <c r="F80" s="47" t="e">
        <f t="shared" si="19"/>
        <v>#DIV/0!</v>
      </c>
      <c r="G80" s="47" t="e">
        <f t="shared" si="19"/>
        <v>#DIV/0!</v>
      </c>
      <c r="H80" s="47" t="e">
        <f t="shared" si="19"/>
        <v>#DIV/0!</v>
      </c>
      <c r="I80" s="47" t="e">
        <f t="shared" si="19"/>
        <v>#DIV/0!</v>
      </c>
      <c r="J80" s="47" t="e">
        <f t="shared" si="19"/>
        <v>#DIV/0!</v>
      </c>
      <c r="K80" s="47" t="e">
        <f t="shared" si="19"/>
        <v>#DIV/0!</v>
      </c>
      <c r="L80" s="47" t="e">
        <f t="shared" si="19"/>
        <v>#DIV/0!</v>
      </c>
      <c r="M80" s="47" t="e">
        <f t="shared" si="19"/>
        <v>#DIV/0!</v>
      </c>
      <c r="N80" s="47" t="e">
        <f t="shared" si="19"/>
        <v>#DIV/0!</v>
      </c>
      <c r="O80" s="47" t="e">
        <f t="shared" si="19"/>
        <v>#DIV/0!</v>
      </c>
      <c r="P80" s="47" t="e">
        <f t="shared" si="19"/>
        <v>#DIV/0!</v>
      </c>
      <c r="Q80" s="47" t="e">
        <f t="shared" si="19"/>
        <v>#DIV/0!</v>
      </c>
      <c r="R80" s="47" t="e">
        <f t="shared" si="19"/>
        <v>#DIV/0!</v>
      </c>
      <c r="S80" s="47" t="e">
        <f t="shared" si="19"/>
        <v>#DIV/0!</v>
      </c>
      <c r="T80" s="47" t="e">
        <f t="shared" si="19"/>
        <v>#DIV/0!</v>
      </c>
      <c r="U80" s="47" t="e">
        <f t="shared" si="19"/>
        <v>#DIV/0!</v>
      </c>
    </row>
    <row r="81" spans="1:21" ht="15.75" customHeight="1">
      <c r="A81" s="1535" t="s">
        <v>113</v>
      </c>
      <c r="B81" s="1535"/>
      <c r="C81" s="1535"/>
      <c r="D81" s="1535"/>
      <c r="E81" s="1535"/>
      <c r="F81" s="1535"/>
      <c r="G81" s="1535"/>
      <c r="H81" s="1535"/>
      <c r="I81" s="1535"/>
      <c r="J81" s="1535"/>
      <c r="K81" s="1535"/>
      <c r="L81" s="1535"/>
      <c r="M81" s="1535"/>
      <c r="N81" s="1535"/>
      <c r="O81" s="1535"/>
      <c r="P81" s="1535"/>
      <c r="Q81" s="1535"/>
      <c r="R81" s="1535"/>
      <c r="S81" s="1535"/>
      <c r="T81" s="1535"/>
      <c r="U81" s="1535"/>
    </row>
    <row r="82" spans="1:21" s="517" customFormat="1" ht="50.25" customHeight="1">
      <c r="A82" s="53" t="s">
        <v>0</v>
      </c>
      <c r="B82" s="516" t="s">
        <v>9</v>
      </c>
      <c r="C82" s="516" t="s">
        <v>10</v>
      </c>
      <c r="D82" s="516" t="s">
        <v>11</v>
      </c>
      <c r="E82" s="516" t="s">
        <v>12</v>
      </c>
      <c r="F82" s="516" t="s">
        <v>13</v>
      </c>
      <c r="G82" s="516" t="s">
        <v>14</v>
      </c>
      <c r="H82" s="516" t="s">
        <v>15</v>
      </c>
      <c r="I82" s="516" t="s">
        <v>16</v>
      </c>
      <c r="J82" s="516" t="s">
        <v>17</v>
      </c>
      <c r="K82" s="516" t="s">
        <v>18</v>
      </c>
      <c r="L82" s="516" t="s">
        <v>19</v>
      </c>
      <c r="M82" s="516" t="s">
        <v>20</v>
      </c>
      <c r="N82" s="516" t="s">
        <v>21</v>
      </c>
      <c r="O82" s="516" t="s">
        <v>22</v>
      </c>
      <c r="P82" s="516" t="s">
        <v>23</v>
      </c>
      <c r="Q82" s="516" t="s">
        <v>24</v>
      </c>
      <c r="R82" s="516" t="s">
        <v>25</v>
      </c>
      <c r="S82" s="516" t="s">
        <v>26</v>
      </c>
      <c r="T82" s="516" t="s">
        <v>27</v>
      </c>
      <c r="U82" s="516" t="s">
        <v>50</v>
      </c>
    </row>
    <row r="83" spans="1:21" s="517" customFormat="1" ht="36.75" thickBot="1">
      <c r="A83" s="554" t="s">
        <v>236</v>
      </c>
      <c r="B83" s="47">
        <f>' 2020 ШКОЛЫ  ДЕТИ'!F146</f>
        <v>0</v>
      </c>
      <c r="C83" s="47">
        <f>' 2020 ШКОЛЫ  ДЕТИ'!I146</f>
        <v>0</v>
      </c>
      <c r="D83" s="47">
        <f>' 2020 ШКОЛЫ  ДЕТИ'!L146</f>
        <v>0</v>
      </c>
      <c r="E83" s="47">
        <f>' 2020 ШКОЛЫ  ДЕТИ'!O146</f>
        <v>0</v>
      </c>
      <c r="F83" s="47">
        <f>' 2020 ШКОЛЫ  ДЕТИ'!R146</f>
        <v>0</v>
      </c>
      <c r="G83" s="47">
        <f>' 2020 ШКОЛЫ  ДЕТИ'!U146</f>
        <v>0</v>
      </c>
      <c r="H83" s="47">
        <f>' 2020 ШКОЛЫ  ДЕТИ'!X146</f>
        <v>0</v>
      </c>
      <c r="I83" s="47">
        <f>' 2020 ШКОЛЫ  ДЕТИ'!AA146</f>
        <v>0</v>
      </c>
      <c r="J83" s="47">
        <f>' 2020 ШКОЛЫ  ДЕТИ'!AD146</f>
        <v>0</v>
      </c>
      <c r="K83" s="47">
        <f>' 2020 ШКОЛЫ  ДЕТИ'!AG146</f>
        <v>0</v>
      </c>
      <c r="L83" s="47">
        <f>' 2020 ШКОЛЫ  ДЕТИ'!AJ146</f>
        <v>0</v>
      </c>
      <c r="M83" s="47">
        <f>' 2020 ШКОЛЫ  ДЕТИ'!AM146</f>
        <v>0</v>
      </c>
      <c r="N83" s="47">
        <f>' 2020 ШКОЛЫ  ДЕТИ'!AP146</f>
        <v>0</v>
      </c>
      <c r="O83" s="47">
        <f>' 2020 ШКОЛЫ  ДЕТИ'!AS146</f>
        <v>0</v>
      </c>
      <c r="P83" s="47">
        <f>' 2020 ШКОЛЫ  ДЕТИ'!AV146</f>
        <v>0</v>
      </c>
      <c r="Q83" s="47">
        <f>' 2020 ШКОЛЫ  ДЕТИ'!AY146</f>
        <v>0</v>
      </c>
      <c r="R83" s="47">
        <f>' 2020 ШКОЛЫ  ДЕТИ'!BB146</f>
        <v>0</v>
      </c>
      <c r="S83" s="47">
        <f>' 2020 ШКОЛЫ  ДЕТИ'!BE146</f>
        <v>0</v>
      </c>
      <c r="T83" s="47">
        <f>' 2020 ШКОЛЫ  ДЕТИ'!BG146</f>
        <v>0</v>
      </c>
      <c r="U83" s="47">
        <f>SUM(B83:T83)</f>
        <v>0</v>
      </c>
    </row>
    <row r="84" spans="1:21" s="517" customFormat="1" ht="24.75" thickBot="1">
      <c r="A84" s="554" t="s">
        <v>237</v>
      </c>
      <c r="B84" s="47">
        <f>общехоз!E92</f>
        <v>0</v>
      </c>
      <c r="C84" s="47">
        <f>общехоз!F92</f>
        <v>0</v>
      </c>
      <c r="D84" s="47">
        <f>общехоз!G92</f>
        <v>0</v>
      </c>
      <c r="E84" s="47">
        <f>общехоз!H92</f>
        <v>0</v>
      </c>
      <c r="F84" s="47">
        <f>общехоз!I92</f>
        <v>0</v>
      </c>
      <c r="G84" s="47">
        <f>общехоз!J92</f>
        <v>0</v>
      </c>
      <c r="H84" s="47">
        <f>общехоз!K92</f>
        <v>0</v>
      </c>
      <c r="I84" s="47">
        <f>общехоз!L92</f>
        <v>0</v>
      </c>
      <c r="J84" s="47">
        <f>общехоз!M92</f>
        <v>0</v>
      </c>
      <c r="K84" s="47">
        <f>общехоз!N92</f>
        <v>0</v>
      </c>
      <c r="L84" s="47">
        <f>общехоз!O92</f>
        <v>0</v>
      </c>
      <c r="M84" s="47">
        <f>общехоз!P92</f>
        <v>0</v>
      </c>
      <c r="N84" s="47">
        <f>общехоз!Q92</f>
        <v>0</v>
      </c>
      <c r="O84" s="47">
        <f>общехоз!R92</f>
        <v>0</v>
      </c>
      <c r="P84" s="47">
        <f>общехоз!S92</f>
        <v>0</v>
      </c>
      <c r="Q84" s="47">
        <f>общехоз!T92</f>
        <v>0</v>
      </c>
      <c r="R84" s="47">
        <f>общехоз!U92</f>
        <v>0</v>
      </c>
      <c r="S84" s="47">
        <f>общехоз!V92</f>
        <v>0</v>
      </c>
      <c r="T84" s="47">
        <f>общехоз!W92</f>
        <v>0</v>
      </c>
      <c r="U84" s="47">
        <f>SUM(B84:T84)</f>
        <v>0</v>
      </c>
    </row>
    <row r="85" spans="1:21" s="517" customFormat="1" ht="12.75">
      <c r="A85" s="53" t="s">
        <v>5</v>
      </c>
      <c r="B85" s="47">
        <f aca="true" t="shared" si="20" ref="B85:T85">B83+B84</f>
        <v>0</v>
      </c>
      <c r="C85" s="47">
        <f t="shared" si="20"/>
        <v>0</v>
      </c>
      <c r="D85" s="47">
        <f t="shared" si="20"/>
        <v>0</v>
      </c>
      <c r="E85" s="47">
        <f t="shared" si="20"/>
        <v>0</v>
      </c>
      <c r="F85" s="47">
        <f t="shared" si="20"/>
        <v>0</v>
      </c>
      <c r="G85" s="47">
        <f t="shared" si="20"/>
        <v>0</v>
      </c>
      <c r="H85" s="47">
        <f t="shared" si="20"/>
        <v>0</v>
      </c>
      <c r="I85" s="47">
        <f t="shared" si="20"/>
        <v>0</v>
      </c>
      <c r="J85" s="47">
        <f t="shared" si="20"/>
        <v>0</v>
      </c>
      <c r="K85" s="47">
        <f t="shared" si="20"/>
        <v>0</v>
      </c>
      <c r="L85" s="47">
        <f t="shared" si="20"/>
        <v>0</v>
      </c>
      <c r="M85" s="47">
        <f t="shared" si="20"/>
        <v>0</v>
      </c>
      <c r="N85" s="47">
        <f t="shared" si="20"/>
        <v>0</v>
      </c>
      <c r="O85" s="47">
        <f t="shared" si="20"/>
        <v>0</v>
      </c>
      <c r="P85" s="47">
        <f t="shared" si="20"/>
        <v>0</v>
      </c>
      <c r="Q85" s="47">
        <f t="shared" si="20"/>
        <v>0</v>
      </c>
      <c r="R85" s="47">
        <f t="shared" si="20"/>
        <v>0</v>
      </c>
      <c r="S85" s="47">
        <f t="shared" si="20"/>
        <v>0</v>
      </c>
      <c r="T85" s="47">
        <f t="shared" si="20"/>
        <v>0</v>
      </c>
      <c r="U85" s="47">
        <f>SUM(B85:T85)</f>
        <v>0</v>
      </c>
    </row>
    <row r="86" spans="1:21" s="517" customFormat="1" ht="12.75">
      <c r="A86" s="515" t="s">
        <v>222</v>
      </c>
      <c r="B86" s="47">
        <f>' 2020 ШКОЛЫ  ДЕТИ'!F147</f>
        <v>0</v>
      </c>
      <c r="C86" s="47">
        <f>' 2020 ШКОЛЫ  ДЕТИ'!I147</f>
        <v>0</v>
      </c>
      <c r="D86" s="47">
        <f>' 2020 ШКОЛЫ  ДЕТИ'!L147</f>
        <v>0</v>
      </c>
      <c r="E86" s="47">
        <f>' 2020 ШКОЛЫ  ДЕТИ'!O147</f>
        <v>0</v>
      </c>
      <c r="F86" s="47">
        <f>' 2020 ШКОЛЫ  ДЕТИ'!R147</f>
        <v>0</v>
      </c>
      <c r="G86" s="47">
        <f>' 2020 ШКОЛЫ  ДЕТИ'!U147</f>
        <v>0</v>
      </c>
      <c r="H86" s="47">
        <f>' 2020 ШКОЛЫ  ДЕТИ'!X147</f>
        <v>0</v>
      </c>
      <c r="I86" s="47">
        <f>' 2020 ШКОЛЫ  ДЕТИ'!AA147</f>
        <v>0</v>
      </c>
      <c r="J86" s="47">
        <f>' 2020 ШКОЛЫ  ДЕТИ'!AD147</f>
        <v>0</v>
      </c>
      <c r="K86" s="47">
        <f>' 2020 ШКОЛЫ  ДЕТИ'!AG147</f>
        <v>0</v>
      </c>
      <c r="L86" s="47">
        <f>' 2020 ШКОЛЫ  ДЕТИ'!AJ147</f>
        <v>0</v>
      </c>
      <c r="M86" s="47">
        <f>' 2020 ШКОЛЫ  ДЕТИ'!AM147</f>
        <v>0</v>
      </c>
      <c r="N86" s="47">
        <f>' 2020 ШКОЛЫ  ДЕТИ'!AP147</f>
        <v>0</v>
      </c>
      <c r="O86" s="47">
        <f>' 2020 ШКОЛЫ  ДЕТИ'!AS147</f>
        <v>0</v>
      </c>
      <c r="P86" s="47">
        <f>' 2020 ШКОЛЫ  ДЕТИ'!AV147</f>
        <v>0</v>
      </c>
      <c r="Q86" s="47">
        <f>' 2020 ШКОЛЫ  ДЕТИ'!AY147</f>
        <v>0</v>
      </c>
      <c r="R86" s="47">
        <f>' 2020 ШКОЛЫ  ДЕТИ'!BB147</f>
        <v>0</v>
      </c>
      <c r="S86" s="47">
        <f>' 2020 ШКОЛЫ  ДЕТИ'!BE147</f>
        <v>0</v>
      </c>
      <c r="T86" s="47">
        <f>' 2020 ШКОЛЫ  ДЕТИ'!BG147</f>
        <v>0</v>
      </c>
      <c r="U86" s="47">
        <f>SUM(B86:T86)</f>
        <v>0</v>
      </c>
    </row>
    <row r="87" spans="1:21" s="517" customFormat="1" ht="25.5">
      <c r="A87" s="53" t="s">
        <v>69</v>
      </c>
      <c r="B87" s="47" t="e">
        <f aca="true" t="shared" si="21" ref="B87:U87">B85/B86</f>
        <v>#DIV/0!</v>
      </c>
      <c r="C87" s="47" t="e">
        <f t="shared" si="21"/>
        <v>#DIV/0!</v>
      </c>
      <c r="D87" s="47" t="e">
        <f t="shared" si="21"/>
        <v>#DIV/0!</v>
      </c>
      <c r="E87" s="47" t="e">
        <f t="shared" si="21"/>
        <v>#DIV/0!</v>
      </c>
      <c r="F87" s="47" t="e">
        <f t="shared" si="21"/>
        <v>#DIV/0!</v>
      </c>
      <c r="G87" s="47" t="e">
        <f t="shared" si="21"/>
        <v>#DIV/0!</v>
      </c>
      <c r="H87" s="47" t="e">
        <f t="shared" si="21"/>
        <v>#DIV/0!</v>
      </c>
      <c r="I87" s="47" t="e">
        <f t="shared" si="21"/>
        <v>#DIV/0!</v>
      </c>
      <c r="J87" s="47" t="e">
        <f t="shared" si="21"/>
        <v>#DIV/0!</v>
      </c>
      <c r="K87" s="47" t="e">
        <f t="shared" si="21"/>
        <v>#DIV/0!</v>
      </c>
      <c r="L87" s="47" t="e">
        <f t="shared" si="21"/>
        <v>#DIV/0!</v>
      </c>
      <c r="M87" s="47" t="e">
        <f t="shared" si="21"/>
        <v>#DIV/0!</v>
      </c>
      <c r="N87" s="47" t="e">
        <f t="shared" si="21"/>
        <v>#DIV/0!</v>
      </c>
      <c r="O87" s="47" t="e">
        <f t="shared" si="21"/>
        <v>#DIV/0!</v>
      </c>
      <c r="P87" s="47" t="e">
        <f t="shared" si="21"/>
        <v>#DIV/0!</v>
      </c>
      <c r="Q87" s="47" t="e">
        <f t="shared" si="21"/>
        <v>#DIV/0!</v>
      </c>
      <c r="R87" s="47" t="e">
        <f t="shared" si="21"/>
        <v>#DIV/0!</v>
      </c>
      <c r="S87" s="47" t="e">
        <f t="shared" si="21"/>
        <v>#DIV/0!</v>
      </c>
      <c r="T87" s="47" t="e">
        <f t="shared" si="21"/>
        <v>#DIV/0!</v>
      </c>
      <c r="U87" s="47" t="e">
        <f t="shared" si="21"/>
        <v>#DIV/0!</v>
      </c>
    </row>
    <row r="88" spans="1:21" s="17" customFormat="1" ht="12.75">
      <c r="A88" s="22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5"/>
    </row>
    <row r="89" spans="1:21" s="17" customFormat="1" ht="12.75">
      <c r="A89" s="53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 s="220" customFormat="1" ht="22.5" customHeight="1">
      <c r="A90" s="1539" t="s">
        <v>155</v>
      </c>
      <c r="B90" s="1539"/>
      <c r="C90" s="1539"/>
      <c r="D90" s="1539"/>
      <c r="E90" s="1539"/>
      <c r="F90" s="1539"/>
      <c r="G90" s="1539"/>
      <c r="H90" s="1539"/>
      <c r="I90" s="1539"/>
      <c r="J90" s="1539"/>
      <c r="K90" s="1539"/>
      <c r="L90" s="1539"/>
      <c r="M90" s="1539"/>
      <c r="N90" s="1539"/>
      <c r="O90" s="1539"/>
      <c r="P90" s="1539"/>
      <c r="Q90" s="1539"/>
      <c r="R90" s="1539"/>
      <c r="S90" s="218"/>
      <c r="T90" s="218"/>
      <c r="U90" s="218"/>
    </row>
    <row r="91" spans="1:21" s="25" customFormat="1" ht="50.25" customHeight="1">
      <c r="A91" s="511" t="s">
        <v>0</v>
      </c>
      <c r="B91" s="212" t="s">
        <v>9</v>
      </c>
      <c r="C91" s="212" t="s">
        <v>10</v>
      </c>
      <c r="D91" s="212" t="s">
        <v>11</v>
      </c>
      <c r="E91" s="212" t="s">
        <v>12</v>
      </c>
      <c r="F91" s="212" t="s">
        <v>13</v>
      </c>
      <c r="G91" s="212" t="s">
        <v>14</v>
      </c>
      <c r="H91" s="212" t="s">
        <v>15</v>
      </c>
      <c r="I91" s="212" t="s">
        <v>16</v>
      </c>
      <c r="J91" s="212" t="s">
        <v>17</v>
      </c>
      <c r="K91" s="212" t="s">
        <v>18</v>
      </c>
      <c r="L91" s="212" t="s">
        <v>19</v>
      </c>
      <c r="M91" s="212" t="s">
        <v>20</v>
      </c>
      <c r="N91" s="212" t="s">
        <v>21</v>
      </c>
      <c r="O91" s="212" t="s">
        <v>22</v>
      </c>
      <c r="P91" s="212" t="s">
        <v>23</v>
      </c>
      <c r="Q91" s="212" t="s">
        <v>24</v>
      </c>
      <c r="R91" s="212" t="s">
        <v>25</v>
      </c>
      <c r="S91" s="212" t="s">
        <v>26</v>
      </c>
      <c r="T91" s="212" t="s">
        <v>27</v>
      </c>
      <c r="U91" s="212" t="s">
        <v>50</v>
      </c>
    </row>
    <row r="92" spans="1:21" s="25" customFormat="1" ht="36.75" thickBot="1">
      <c r="A92" s="554" t="s">
        <v>236</v>
      </c>
      <c r="B92" s="195" t="e">
        <f>B83+B76+B69+B52+B45+B38+B31+B14+B7</f>
        <v>#REF!</v>
      </c>
      <c r="C92" s="195" t="e">
        <f aca="true" t="shared" si="22" ref="C92:T92">C83+C76+C69+C52+C45+C38+C31+C14+C7</f>
        <v>#REF!</v>
      </c>
      <c r="D92" s="195" t="e">
        <f t="shared" si="22"/>
        <v>#REF!</v>
      </c>
      <c r="E92" s="195" t="e">
        <f t="shared" si="22"/>
        <v>#REF!</v>
      </c>
      <c r="F92" s="195" t="e">
        <f t="shared" si="22"/>
        <v>#REF!</v>
      </c>
      <c r="G92" s="195" t="e">
        <f t="shared" si="22"/>
        <v>#REF!</v>
      </c>
      <c r="H92" s="195" t="e">
        <f t="shared" si="22"/>
        <v>#REF!</v>
      </c>
      <c r="I92" s="195" t="e">
        <f t="shared" si="22"/>
        <v>#REF!</v>
      </c>
      <c r="J92" s="195" t="e">
        <f t="shared" si="22"/>
        <v>#REF!</v>
      </c>
      <c r="K92" s="195" t="e">
        <f t="shared" si="22"/>
        <v>#REF!</v>
      </c>
      <c r="L92" s="195" t="e">
        <f t="shared" si="22"/>
        <v>#REF!</v>
      </c>
      <c r="M92" s="195" t="e">
        <f t="shared" si="22"/>
        <v>#REF!</v>
      </c>
      <c r="N92" s="195" t="e">
        <f t="shared" si="22"/>
        <v>#REF!</v>
      </c>
      <c r="O92" s="195" t="e">
        <f t="shared" si="22"/>
        <v>#REF!</v>
      </c>
      <c r="P92" s="195" t="e">
        <f t="shared" si="22"/>
        <v>#REF!</v>
      </c>
      <c r="Q92" s="195" t="e">
        <f t="shared" si="22"/>
        <v>#REF!</v>
      </c>
      <c r="R92" s="195" t="e">
        <f t="shared" si="22"/>
        <v>#REF!</v>
      </c>
      <c r="S92" s="195" t="e">
        <f t="shared" si="22"/>
        <v>#REF!</v>
      </c>
      <c r="T92" s="195" t="e">
        <f t="shared" si="22"/>
        <v>#REF!</v>
      </c>
      <c r="U92" s="195" t="e">
        <f>SUM(B92:T92)</f>
        <v>#REF!</v>
      </c>
    </row>
    <row r="93" spans="1:21" s="25" customFormat="1" ht="24.75" thickBot="1">
      <c r="A93" s="554" t="s">
        <v>237</v>
      </c>
      <c r="B93" s="195" t="e">
        <f>B84+B77+B70+B53+B46+B39+B32+B15+B8</f>
        <v>#REF!</v>
      </c>
      <c r="C93" s="195" t="e">
        <f aca="true" t="shared" si="23" ref="C93:T93">C84+C77+C70+C53+C46+C39+C32+C15+C8</f>
        <v>#REF!</v>
      </c>
      <c r="D93" s="195" t="e">
        <f t="shared" si="23"/>
        <v>#REF!</v>
      </c>
      <c r="E93" s="195" t="e">
        <f t="shared" si="23"/>
        <v>#REF!</v>
      </c>
      <c r="F93" s="195" t="e">
        <f t="shared" si="23"/>
        <v>#REF!</v>
      </c>
      <c r="G93" s="195" t="e">
        <f t="shared" si="23"/>
        <v>#REF!</v>
      </c>
      <c r="H93" s="195" t="e">
        <f t="shared" si="23"/>
        <v>#REF!</v>
      </c>
      <c r="I93" s="195" t="e">
        <f t="shared" si="23"/>
        <v>#REF!</v>
      </c>
      <c r="J93" s="195" t="e">
        <f t="shared" si="23"/>
        <v>#REF!</v>
      </c>
      <c r="K93" s="195" t="e">
        <f t="shared" si="23"/>
        <v>#REF!</v>
      </c>
      <c r="L93" s="195" t="e">
        <f t="shared" si="23"/>
        <v>#REF!</v>
      </c>
      <c r="M93" s="195" t="e">
        <f t="shared" si="23"/>
        <v>#REF!</v>
      </c>
      <c r="N93" s="195" t="e">
        <f t="shared" si="23"/>
        <v>#REF!</v>
      </c>
      <c r="O93" s="195" t="e">
        <f t="shared" si="23"/>
        <v>#REF!</v>
      </c>
      <c r="P93" s="195" t="e">
        <f t="shared" si="23"/>
        <v>#REF!</v>
      </c>
      <c r="Q93" s="195" t="e">
        <f t="shared" si="23"/>
        <v>#REF!</v>
      </c>
      <c r="R93" s="195" t="e">
        <f t="shared" si="23"/>
        <v>#REF!</v>
      </c>
      <c r="S93" s="195" t="e">
        <f t="shared" si="23"/>
        <v>#REF!</v>
      </c>
      <c r="T93" s="195">
        <f t="shared" si="23"/>
        <v>0</v>
      </c>
      <c r="U93" s="195" t="e">
        <f aca="true" t="shared" si="24" ref="U93:U102">SUM(B93:T93)</f>
        <v>#REF!</v>
      </c>
    </row>
    <row r="94" spans="1:21" s="25" customFormat="1" ht="12.75">
      <c r="A94" s="53" t="s">
        <v>5</v>
      </c>
      <c r="B94" s="195" t="e">
        <f>B92+B93</f>
        <v>#REF!</v>
      </c>
      <c r="C94" s="195" t="e">
        <f aca="true" t="shared" si="25" ref="C94:T94">C92+C93</f>
        <v>#REF!</v>
      </c>
      <c r="D94" s="195" t="e">
        <f t="shared" si="25"/>
        <v>#REF!</v>
      </c>
      <c r="E94" s="195" t="e">
        <f t="shared" si="25"/>
        <v>#REF!</v>
      </c>
      <c r="F94" s="195" t="e">
        <f t="shared" si="25"/>
        <v>#REF!</v>
      </c>
      <c r="G94" s="195" t="e">
        <f t="shared" si="25"/>
        <v>#REF!</v>
      </c>
      <c r="H94" s="195" t="e">
        <f t="shared" si="25"/>
        <v>#REF!</v>
      </c>
      <c r="I94" s="195" t="e">
        <f t="shared" si="25"/>
        <v>#REF!</v>
      </c>
      <c r="J94" s="195" t="e">
        <f t="shared" si="25"/>
        <v>#REF!</v>
      </c>
      <c r="K94" s="195" t="e">
        <f t="shared" si="25"/>
        <v>#REF!</v>
      </c>
      <c r="L94" s="195" t="e">
        <f t="shared" si="25"/>
        <v>#REF!</v>
      </c>
      <c r="M94" s="195" t="e">
        <f t="shared" si="25"/>
        <v>#REF!</v>
      </c>
      <c r="N94" s="195" t="e">
        <f t="shared" si="25"/>
        <v>#REF!</v>
      </c>
      <c r="O94" s="195" t="e">
        <f t="shared" si="25"/>
        <v>#REF!</v>
      </c>
      <c r="P94" s="195" t="e">
        <f t="shared" si="25"/>
        <v>#REF!</v>
      </c>
      <c r="Q94" s="195" t="e">
        <f t="shared" si="25"/>
        <v>#REF!</v>
      </c>
      <c r="R94" s="195" t="e">
        <f t="shared" si="25"/>
        <v>#REF!</v>
      </c>
      <c r="S94" s="195" t="e">
        <f t="shared" si="25"/>
        <v>#REF!</v>
      </c>
      <c r="T94" s="195" t="e">
        <f t="shared" si="25"/>
        <v>#REF!</v>
      </c>
      <c r="U94" s="195" t="e">
        <f t="shared" si="24"/>
        <v>#REF!</v>
      </c>
    </row>
    <row r="95" spans="1:21" s="25" customFormat="1" ht="12.75">
      <c r="A95" s="515" t="s">
        <v>222</v>
      </c>
      <c r="B95" s="195" t="e">
        <f aca="true" t="shared" si="26" ref="B95:T95">B86+B79+B72+B55+B48+B41+B34+B17+B10</f>
        <v>#REF!</v>
      </c>
      <c r="C95" s="195" t="e">
        <f t="shared" si="26"/>
        <v>#REF!</v>
      </c>
      <c r="D95" s="195" t="e">
        <f t="shared" si="26"/>
        <v>#REF!</v>
      </c>
      <c r="E95" s="195" t="e">
        <f t="shared" si="26"/>
        <v>#REF!</v>
      </c>
      <c r="F95" s="195" t="e">
        <f t="shared" si="26"/>
        <v>#REF!</v>
      </c>
      <c r="G95" s="195" t="e">
        <f t="shared" si="26"/>
        <v>#REF!</v>
      </c>
      <c r="H95" s="195" t="e">
        <f t="shared" si="26"/>
        <v>#REF!</v>
      </c>
      <c r="I95" s="195" t="e">
        <f t="shared" si="26"/>
        <v>#REF!</v>
      </c>
      <c r="J95" s="195" t="e">
        <f t="shared" si="26"/>
        <v>#REF!</v>
      </c>
      <c r="K95" s="195" t="e">
        <f t="shared" si="26"/>
        <v>#REF!</v>
      </c>
      <c r="L95" s="195" t="e">
        <f t="shared" si="26"/>
        <v>#REF!</v>
      </c>
      <c r="M95" s="195" t="e">
        <f t="shared" si="26"/>
        <v>#REF!</v>
      </c>
      <c r="N95" s="195" t="e">
        <f t="shared" si="26"/>
        <v>#REF!</v>
      </c>
      <c r="O95" s="195" t="e">
        <f t="shared" si="26"/>
        <v>#REF!</v>
      </c>
      <c r="P95" s="195" t="e">
        <f t="shared" si="26"/>
        <v>#REF!</v>
      </c>
      <c r="Q95" s="195" t="e">
        <f t="shared" si="26"/>
        <v>#REF!</v>
      </c>
      <c r="R95" s="195" t="e">
        <f t="shared" si="26"/>
        <v>#REF!</v>
      </c>
      <c r="S95" s="195" t="e">
        <f t="shared" si="26"/>
        <v>#REF!</v>
      </c>
      <c r="T95" s="195" t="e">
        <f t="shared" si="26"/>
        <v>#REF!</v>
      </c>
      <c r="U95" s="195" t="e">
        <f t="shared" si="24"/>
        <v>#REF!</v>
      </c>
    </row>
    <row r="96" spans="1:21" s="25" customFormat="1" ht="25.5">
      <c r="A96" s="53" t="s">
        <v>69</v>
      </c>
      <c r="B96" s="195" t="e">
        <f>B94/B95</f>
        <v>#REF!</v>
      </c>
      <c r="C96" s="195" t="e">
        <f aca="true" t="shared" si="27" ref="C96:S96">C94/C95</f>
        <v>#REF!</v>
      </c>
      <c r="D96" s="195" t="e">
        <f t="shared" si="27"/>
        <v>#REF!</v>
      </c>
      <c r="E96" s="195" t="e">
        <f t="shared" si="27"/>
        <v>#REF!</v>
      </c>
      <c r="F96" s="195" t="e">
        <f t="shared" si="27"/>
        <v>#REF!</v>
      </c>
      <c r="G96" s="195" t="e">
        <f t="shared" si="27"/>
        <v>#REF!</v>
      </c>
      <c r="H96" s="195" t="e">
        <f t="shared" si="27"/>
        <v>#REF!</v>
      </c>
      <c r="I96" s="195" t="e">
        <f t="shared" si="27"/>
        <v>#REF!</v>
      </c>
      <c r="J96" s="195" t="e">
        <f t="shared" si="27"/>
        <v>#REF!</v>
      </c>
      <c r="K96" s="195" t="e">
        <f t="shared" si="27"/>
        <v>#REF!</v>
      </c>
      <c r="L96" s="195" t="e">
        <f t="shared" si="27"/>
        <v>#REF!</v>
      </c>
      <c r="M96" s="195" t="e">
        <f t="shared" si="27"/>
        <v>#REF!</v>
      </c>
      <c r="N96" s="195" t="e">
        <f t="shared" si="27"/>
        <v>#REF!</v>
      </c>
      <c r="O96" s="195" t="e">
        <f t="shared" si="27"/>
        <v>#REF!</v>
      </c>
      <c r="P96" s="195" t="e">
        <f t="shared" si="27"/>
        <v>#REF!</v>
      </c>
      <c r="Q96" s="195" t="e">
        <f t="shared" si="27"/>
        <v>#REF!</v>
      </c>
      <c r="R96" s="195" t="e">
        <f t="shared" si="27"/>
        <v>#REF!</v>
      </c>
      <c r="S96" s="195" t="e">
        <f t="shared" si="27"/>
        <v>#REF!</v>
      </c>
      <c r="T96" s="195" t="e">
        <f>T94/T95</f>
        <v>#REF!</v>
      </c>
      <c r="U96" s="195" t="e">
        <f>U94/U95</f>
        <v>#REF!</v>
      </c>
    </row>
    <row r="97" spans="1:21" s="17" customFormat="1" ht="12.75">
      <c r="A97" s="22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>
        <f t="shared" si="24"/>
        <v>0</v>
      </c>
    </row>
    <row r="98" spans="1:21" s="17" customFormat="1" ht="12.75">
      <c r="A98" s="53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>
        <f t="shared" si="24"/>
        <v>0</v>
      </c>
    </row>
    <row r="99" spans="1:21" s="220" customFormat="1" ht="12.75">
      <c r="A99" s="1540" t="s">
        <v>2</v>
      </c>
      <c r="B99" s="223">
        <f>' 2020 ШКОЛЫ  ДЕТИ'!F157</f>
        <v>0</v>
      </c>
      <c r="C99" s="223">
        <f>' 2020 ШКОЛЫ  ДЕТИ'!I157</f>
        <v>0</v>
      </c>
      <c r="D99" s="223">
        <f>' 2020 ШКОЛЫ  ДЕТИ'!L157</f>
        <v>0</v>
      </c>
      <c r="E99" s="223">
        <f>' 2020 ШКОЛЫ  ДЕТИ'!O157</f>
        <v>0</v>
      </c>
      <c r="F99" s="223">
        <f>' 2020 ШКОЛЫ  ДЕТИ'!R157</f>
        <v>0</v>
      </c>
      <c r="G99" s="223">
        <f>' 2020 ШКОЛЫ  ДЕТИ'!U157</f>
        <v>0</v>
      </c>
      <c r="H99" s="223">
        <f>' 2020 ШКОЛЫ  ДЕТИ'!X157</f>
        <v>0</v>
      </c>
      <c r="I99" s="223">
        <f>' 2020 ШКОЛЫ  ДЕТИ'!AA157</f>
        <v>0</v>
      </c>
      <c r="J99" s="223">
        <f>' 2020 ШКОЛЫ  ДЕТИ'!AD157</f>
        <v>0</v>
      </c>
      <c r="K99" s="223">
        <f>' 2020 ШКОЛЫ  ДЕТИ'!AG157</f>
        <v>0</v>
      </c>
      <c r="L99" s="223">
        <f>' 2020 ШКОЛЫ  ДЕТИ'!AJ157</f>
        <v>0</v>
      </c>
      <c r="M99" s="223">
        <f>' 2020 ШКОЛЫ  ДЕТИ'!AM157</f>
        <v>0</v>
      </c>
      <c r="N99" s="223">
        <f>' 2020 ШКОЛЫ  ДЕТИ'!AP157</f>
        <v>0</v>
      </c>
      <c r="O99" s="223">
        <f>' 2020 ШКОЛЫ  ДЕТИ'!AS157</f>
        <v>0</v>
      </c>
      <c r="P99" s="223">
        <f>' 2020 ШКОЛЫ  ДЕТИ'!AV157</f>
        <v>0</v>
      </c>
      <c r="Q99" s="223">
        <f>' 2020 ШКОЛЫ  ДЕТИ'!AY157</f>
        <v>0</v>
      </c>
      <c r="R99" s="223">
        <f>' 2020 ШКОЛЫ  ДЕТИ'!BB157</f>
        <v>0</v>
      </c>
      <c r="S99" s="223">
        <f>' 2020 ШКОЛЫ  ДЕТИ'!BE157</f>
        <v>0</v>
      </c>
      <c r="T99" s="223">
        <f>' 2020 ШКОЛЫ  ДЕТИ'!BG157</f>
        <v>0</v>
      </c>
      <c r="U99" s="47">
        <f t="shared" si="24"/>
        <v>0</v>
      </c>
    </row>
    <row r="100" spans="1:21" s="220" customFormat="1" ht="12.75">
      <c r="A100" s="1541"/>
      <c r="B100" s="223" t="e">
        <f>общехоз!E99</f>
        <v>#REF!</v>
      </c>
      <c r="C100" s="223" t="e">
        <f>общехоз!F99</f>
        <v>#REF!</v>
      </c>
      <c r="D100" s="223" t="e">
        <f>общехоз!G99</f>
        <v>#REF!</v>
      </c>
      <c r="E100" s="223" t="e">
        <f>общехоз!H99</f>
        <v>#REF!</v>
      </c>
      <c r="F100" s="223" t="e">
        <f>общехоз!I99</f>
        <v>#REF!</v>
      </c>
      <c r="G100" s="223" t="e">
        <f>общехоз!J99</f>
        <v>#REF!</v>
      </c>
      <c r="H100" s="223" t="e">
        <f>общехоз!K99</f>
        <v>#REF!</v>
      </c>
      <c r="I100" s="223" t="e">
        <f>общехоз!L99</f>
        <v>#REF!</v>
      </c>
      <c r="J100" s="223" t="e">
        <f>общехоз!M99</f>
        <v>#REF!</v>
      </c>
      <c r="K100" s="223" t="e">
        <f>общехоз!N99</f>
        <v>#REF!</v>
      </c>
      <c r="L100" s="223" t="e">
        <f>общехоз!O99</f>
        <v>#REF!</v>
      </c>
      <c r="M100" s="223" t="e">
        <f>общехоз!P99</f>
        <v>#REF!</v>
      </c>
      <c r="N100" s="223" t="e">
        <f>общехоз!Q99</f>
        <v>#REF!</v>
      </c>
      <c r="O100" s="223" t="e">
        <f>общехоз!R99</f>
        <v>#REF!</v>
      </c>
      <c r="P100" s="223" t="e">
        <f>общехоз!S99</f>
        <v>#REF!</v>
      </c>
      <c r="Q100" s="223" t="e">
        <f>общехоз!T99</f>
        <v>#REF!</v>
      </c>
      <c r="R100" s="223" t="e">
        <f>общехоз!U99</f>
        <v>#REF!</v>
      </c>
      <c r="S100" s="223" t="e">
        <f>общехоз!V99</f>
        <v>#REF!</v>
      </c>
      <c r="T100" s="223">
        <f>общехоз!W99</f>
        <v>0</v>
      </c>
      <c r="U100" s="47" t="e">
        <f t="shared" si="24"/>
        <v>#REF!</v>
      </c>
    </row>
    <row r="101" spans="1:21" ht="12.75">
      <c r="A101" s="1541"/>
      <c r="B101" s="51" t="e">
        <f>B99+B100</f>
        <v>#REF!</v>
      </c>
      <c r="C101" s="51" t="e">
        <f aca="true" t="shared" si="28" ref="C101:T101">C99+C100</f>
        <v>#REF!</v>
      </c>
      <c r="D101" s="51" t="e">
        <f t="shared" si="28"/>
        <v>#REF!</v>
      </c>
      <c r="E101" s="51" t="e">
        <f t="shared" si="28"/>
        <v>#REF!</v>
      </c>
      <c r="F101" s="51" t="e">
        <f t="shared" si="28"/>
        <v>#REF!</v>
      </c>
      <c r="G101" s="51" t="e">
        <f t="shared" si="28"/>
        <v>#REF!</v>
      </c>
      <c r="H101" s="51" t="e">
        <f t="shared" si="28"/>
        <v>#REF!</v>
      </c>
      <c r="I101" s="51" t="e">
        <f t="shared" si="28"/>
        <v>#REF!</v>
      </c>
      <c r="J101" s="51" t="e">
        <f t="shared" si="28"/>
        <v>#REF!</v>
      </c>
      <c r="K101" s="51" t="e">
        <f t="shared" si="28"/>
        <v>#REF!</v>
      </c>
      <c r="L101" s="51" t="e">
        <f t="shared" si="28"/>
        <v>#REF!</v>
      </c>
      <c r="M101" s="51" t="e">
        <f t="shared" si="28"/>
        <v>#REF!</v>
      </c>
      <c r="N101" s="51" t="e">
        <f t="shared" si="28"/>
        <v>#REF!</v>
      </c>
      <c r="O101" s="51" t="e">
        <f t="shared" si="28"/>
        <v>#REF!</v>
      </c>
      <c r="P101" s="51" t="e">
        <f t="shared" si="28"/>
        <v>#REF!</v>
      </c>
      <c r="Q101" s="51" t="e">
        <f t="shared" si="28"/>
        <v>#REF!</v>
      </c>
      <c r="R101" s="51" t="e">
        <f t="shared" si="28"/>
        <v>#REF!</v>
      </c>
      <c r="S101" s="51" t="e">
        <f t="shared" si="28"/>
        <v>#REF!</v>
      </c>
      <c r="T101" s="51">
        <f t="shared" si="28"/>
        <v>0</v>
      </c>
      <c r="U101" s="47" t="e">
        <f t="shared" si="24"/>
        <v>#REF!</v>
      </c>
    </row>
    <row r="102" spans="1:21" ht="12.75">
      <c r="A102" s="1541"/>
      <c r="B102" s="37" t="e">
        <f>B94-B101</f>
        <v>#REF!</v>
      </c>
      <c r="C102" s="37" t="e">
        <f aca="true" t="shared" si="29" ref="C102:T102">C94-C101</f>
        <v>#REF!</v>
      </c>
      <c r="D102" s="37" t="e">
        <f t="shared" si="29"/>
        <v>#REF!</v>
      </c>
      <c r="E102" s="37" t="e">
        <f t="shared" si="29"/>
        <v>#REF!</v>
      </c>
      <c r="F102" s="37" t="e">
        <f t="shared" si="29"/>
        <v>#REF!</v>
      </c>
      <c r="G102" s="37" t="e">
        <f t="shared" si="29"/>
        <v>#REF!</v>
      </c>
      <c r="H102" s="37" t="e">
        <f t="shared" si="29"/>
        <v>#REF!</v>
      </c>
      <c r="I102" s="37" t="e">
        <f t="shared" si="29"/>
        <v>#REF!</v>
      </c>
      <c r="J102" s="37" t="e">
        <f t="shared" si="29"/>
        <v>#REF!</v>
      </c>
      <c r="K102" s="37" t="e">
        <f t="shared" si="29"/>
        <v>#REF!</v>
      </c>
      <c r="L102" s="37" t="e">
        <f t="shared" si="29"/>
        <v>#REF!</v>
      </c>
      <c r="M102" s="37" t="e">
        <f t="shared" si="29"/>
        <v>#REF!</v>
      </c>
      <c r="N102" s="37" t="e">
        <f t="shared" si="29"/>
        <v>#REF!</v>
      </c>
      <c r="O102" s="37" t="e">
        <f t="shared" si="29"/>
        <v>#REF!</v>
      </c>
      <c r="P102" s="37" t="e">
        <f t="shared" si="29"/>
        <v>#REF!</v>
      </c>
      <c r="Q102" s="37" t="e">
        <f t="shared" si="29"/>
        <v>#REF!</v>
      </c>
      <c r="R102" s="37" t="e">
        <f t="shared" si="29"/>
        <v>#REF!</v>
      </c>
      <c r="S102" s="37" t="e">
        <f t="shared" si="29"/>
        <v>#REF!</v>
      </c>
      <c r="T102" s="37" t="e">
        <f t="shared" si="29"/>
        <v>#REF!</v>
      </c>
      <c r="U102" s="47" t="e">
        <f t="shared" si="24"/>
        <v>#REF!</v>
      </c>
    </row>
    <row r="104" spans="1:7" s="26" customFormat="1" ht="12.75" customHeight="1">
      <c r="A104" s="1538" t="s">
        <v>149</v>
      </c>
      <c r="B104" s="1538"/>
      <c r="C104" s="1538"/>
      <c r="D104" s="1538"/>
      <c r="E104" s="1538"/>
      <c r="F104" s="1538"/>
      <c r="G104" s="540"/>
    </row>
    <row r="105" spans="1:7" s="99" customFormat="1" ht="23.25" customHeight="1">
      <c r="A105" s="1538" t="s">
        <v>234</v>
      </c>
      <c r="B105" s="1538"/>
      <c r="C105" s="1538"/>
      <c r="D105" s="1538"/>
      <c r="E105" s="1538"/>
      <c r="F105" s="1538"/>
      <c r="G105" s="540"/>
    </row>
    <row r="106" spans="1:7" s="99" customFormat="1" ht="12.75">
      <c r="A106" s="544" t="s">
        <v>0</v>
      </c>
      <c r="B106" s="545" t="s">
        <v>46</v>
      </c>
      <c r="C106" s="545" t="s">
        <v>47</v>
      </c>
      <c r="D106" s="545" t="s">
        <v>48</v>
      </c>
      <c r="E106" s="546" t="s">
        <v>49</v>
      </c>
      <c r="F106" s="547" t="s">
        <v>80</v>
      </c>
      <c r="G106" s="520"/>
    </row>
    <row r="107" spans="1:7" s="26" customFormat="1" ht="36.75" thickBot="1">
      <c r="A107" s="554" t="s">
        <v>236</v>
      </c>
      <c r="B107" s="548">
        <f>'Группы при школе основ'!C47</f>
        <v>16375.60909090909</v>
      </c>
      <c r="C107" s="548">
        <f>'Группы при школе основ'!D47</f>
        <v>34772.590588235296</v>
      </c>
      <c r="D107" s="548">
        <f>'Группы при школе основ'!E47</f>
        <v>0</v>
      </c>
      <c r="E107" s="548">
        <f>'Группы при школе основ'!F47</f>
        <v>0</v>
      </c>
      <c r="F107" s="549">
        <f>B107+C107+D107+E107</f>
        <v>51148.19967914439</v>
      </c>
      <c r="G107" s="522"/>
    </row>
    <row r="108" spans="1:7" s="26" customFormat="1" ht="24.75" thickBot="1">
      <c r="A108" s="554" t="s">
        <v>237</v>
      </c>
      <c r="B108" s="548"/>
      <c r="C108" s="550"/>
      <c r="D108" s="550"/>
      <c r="E108" s="550"/>
      <c r="F108" s="549">
        <f>B108+C108+D108+E108</f>
        <v>0</v>
      </c>
      <c r="G108" s="522"/>
    </row>
    <row r="109" spans="1:7" s="26" customFormat="1" ht="12.75">
      <c r="A109" s="544" t="s">
        <v>5</v>
      </c>
      <c r="B109" s="548">
        <f>B107+B108</f>
        <v>16375.60909090909</v>
      </c>
      <c r="C109" s="548">
        <f>C107+C108</f>
        <v>34772.590588235296</v>
      </c>
      <c r="D109" s="548">
        <f>D107+D108</f>
        <v>0</v>
      </c>
      <c r="E109" s="548">
        <f>E107+E108</f>
        <v>0</v>
      </c>
      <c r="F109" s="548">
        <f>F107+F108</f>
        <v>51148.19967914439</v>
      </c>
      <c r="G109" s="522"/>
    </row>
    <row r="110" spans="1:7" s="26" customFormat="1" ht="12.75">
      <c r="A110" s="551" t="s">
        <v>222</v>
      </c>
      <c r="B110" s="552">
        <f>'Группы при школе основ'!C48</f>
        <v>1</v>
      </c>
      <c r="C110" s="552">
        <f>'Группы при школе основ'!D48</f>
        <v>1</v>
      </c>
      <c r="D110" s="552">
        <f>'Группы при школе основ'!E48</f>
        <v>0</v>
      </c>
      <c r="E110" s="552">
        <f>'Группы при школе основ'!F48</f>
        <v>0</v>
      </c>
      <c r="F110" s="549">
        <f>B110+C110+D110+E110</f>
        <v>2</v>
      </c>
      <c r="G110" s="522"/>
    </row>
    <row r="111" spans="1:7" s="26" customFormat="1" ht="24">
      <c r="A111" s="544" t="s">
        <v>69</v>
      </c>
      <c r="B111" s="553">
        <f>B109/B110</f>
        <v>16375.60909090909</v>
      </c>
      <c r="C111" s="553">
        <f>C109/C110</f>
        <v>34772.590588235296</v>
      </c>
      <c r="D111" s="553" t="e">
        <f>D109/D110</f>
        <v>#DIV/0!</v>
      </c>
      <c r="E111" s="553" t="e">
        <f>E109/E110</f>
        <v>#DIV/0!</v>
      </c>
      <c r="F111" s="553">
        <f>F109/F110</f>
        <v>25574.099839572194</v>
      </c>
      <c r="G111" s="522"/>
    </row>
    <row r="112" spans="1:7" s="26" customFormat="1" ht="12.75">
      <c r="A112" s="1542" t="s">
        <v>102</v>
      </c>
      <c r="B112" s="1542"/>
      <c r="C112" s="1542"/>
      <c r="D112" s="1542"/>
      <c r="E112" s="1542"/>
      <c r="F112" s="1542"/>
      <c r="G112" s="541"/>
    </row>
    <row r="113" spans="1:7" s="99" customFormat="1" ht="12.75" customHeight="1">
      <c r="A113" s="1538" t="s">
        <v>235</v>
      </c>
      <c r="B113" s="1538"/>
      <c r="C113" s="1538"/>
      <c r="D113" s="1538"/>
      <c r="E113" s="1538"/>
      <c r="F113" s="1538"/>
      <c r="G113" s="540"/>
    </row>
    <row r="114" spans="1:7" s="99" customFormat="1" ht="12.75">
      <c r="A114" s="544" t="s">
        <v>0</v>
      </c>
      <c r="B114" s="545" t="s">
        <v>46</v>
      </c>
      <c r="C114" s="545" t="s">
        <v>47</v>
      </c>
      <c r="D114" s="545" t="s">
        <v>48</v>
      </c>
      <c r="E114" s="546" t="s">
        <v>49</v>
      </c>
      <c r="F114" s="547" t="s">
        <v>80</v>
      </c>
      <c r="G114" s="520"/>
    </row>
    <row r="115" spans="1:7" s="26" customFormat="1" ht="36.75" thickBot="1">
      <c r="A115" s="554" t="s">
        <v>236</v>
      </c>
      <c r="B115" s="548">
        <f>'Группы при школе основ'!C58</f>
        <v>343887.7909090909</v>
      </c>
      <c r="C115" s="548">
        <f>'Группы при школе основ'!D58</f>
        <v>2920897.609411765</v>
      </c>
      <c r="D115" s="548">
        <f>'Группы при школе основ'!E58</f>
        <v>621054</v>
      </c>
      <c r="E115" s="548">
        <f>'Группы при школе основ'!F58</f>
        <v>353493</v>
      </c>
      <c r="F115" s="549">
        <f>B115+C115+D115+E115</f>
        <v>4239332.400320856</v>
      </c>
      <c r="G115" s="522"/>
    </row>
    <row r="116" spans="1:7" s="26" customFormat="1" ht="24.75" thickBot="1">
      <c r="A116" s="554" t="s">
        <v>237</v>
      </c>
      <c r="B116" s="548"/>
      <c r="C116" s="550"/>
      <c r="D116" s="550"/>
      <c r="E116" s="550"/>
      <c r="F116" s="549">
        <f>B116+C116+D116+E116</f>
        <v>0</v>
      </c>
      <c r="G116" s="522"/>
    </row>
    <row r="117" spans="1:8" s="26" customFormat="1" ht="12.75">
      <c r="A117" s="544" t="s">
        <v>5</v>
      </c>
      <c r="B117" s="548">
        <f>B115+B116</f>
        <v>343887.7909090909</v>
      </c>
      <c r="C117" s="548">
        <f>C115+C116</f>
        <v>2920897.609411765</v>
      </c>
      <c r="D117" s="548">
        <f>D115+D116</f>
        <v>621054</v>
      </c>
      <c r="E117" s="548">
        <f>E115+E116</f>
        <v>353493</v>
      </c>
      <c r="F117" s="549">
        <f>B117+C117+D117+E117</f>
        <v>4239332.400320856</v>
      </c>
      <c r="G117" s="522"/>
      <c r="H117" s="525">
        <f>F109+F117</f>
        <v>4290480.600000001</v>
      </c>
    </row>
    <row r="118" spans="1:7" s="26" customFormat="1" ht="12.75">
      <c r="A118" s="551" t="s">
        <v>222</v>
      </c>
      <c r="B118" s="552">
        <f>'Группы при школе основ'!C59</f>
        <v>21</v>
      </c>
      <c r="C118" s="552">
        <f>'Группы при школе основ'!D59</f>
        <v>84</v>
      </c>
      <c r="D118" s="552">
        <f>'Группы при школе основ'!E59</f>
        <v>20</v>
      </c>
      <c r="E118" s="552">
        <f>'Группы при школе основ'!F59</f>
        <v>16</v>
      </c>
      <c r="F118" s="549">
        <f>B118+C118+D118+E118</f>
        <v>141</v>
      </c>
      <c r="G118" s="522"/>
    </row>
    <row r="119" spans="1:7" s="26" customFormat="1" ht="24">
      <c r="A119" s="544" t="s">
        <v>69</v>
      </c>
      <c r="B119" s="553">
        <f>B117/B118</f>
        <v>16375.60909090909</v>
      </c>
      <c r="C119" s="553">
        <f>C117/C118</f>
        <v>34772.590588235296</v>
      </c>
      <c r="D119" s="553">
        <f>D117/D118</f>
        <v>31052.7</v>
      </c>
      <c r="E119" s="553">
        <f>E117/E118</f>
        <v>22093.3125</v>
      </c>
      <c r="F119" s="553">
        <f>F117/F118</f>
        <v>30066.18723631813</v>
      </c>
      <c r="G119" s="522"/>
    </row>
    <row r="120" spans="1:7" s="26" customFormat="1" ht="14.25" customHeight="1">
      <c r="A120" s="1533" t="s">
        <v>145</v>
      </c>
      <c r="B120" s="1533"/>
      <c r="C120" s="1533"/>
      <c r="D120" s="1533"/>
      <c r="E120" s="1533"/>
      <c r="F120" s="1533"/>
      <c r="G120" s="542"/>
    </row>
    <row r="121" spans="1:7" s="26" customFormat="1" ht="14.25">
      <c r="A121" s="1533" t="s">
        <v>146</v>
      </c>
      <c r="B121" s="1533"/>
      <c r="C121" s="1533"/>
      <c r="D121" s="1533"/>
      <c r="E121" s="1533"/>
      <c r="F121" s="1533"/>
      <c r="G121" s="542"/>
    </row>
    <row r="122" spans="1:7" s="26" customFormat="1" ht="12.75">
      <c r="A122" s="544" t="s">
        <v>0</v>
      </c>
      <c r="B122" s="545" t="s">
        <v>46</v>
      </c>
      <c r="C122" s="545" t="s">
        <v>47</v>
      </c>
      <c r="D122" s="545" t="s">
        <v>48</v>
      </c>
      <c r="E122" s="546" t="s">
        <v>49</v>
      </c>
      <c r="F122" s="547" t="s">
        <v>80</v>
      </c>
      <c r="G122" s="520"/>
    </row>
    <row r="123" spans="1:7" s="26" customFormat="1" ht="36.75" thickBot="1">
      <c r="A123" s="554" t="s">
        <v>236</v>
      </c>
      <c r="B123" s="548">
        <f>'Группы при школе основ'!C109</f>
        <v>9681.818181818182</v>
      </c>
      <c r="C123" s="548">
        <f>'Группы при школе основ'!D109</f>
        <v>53171.76470588235</v>
      </c>
      <c r="D123" s="548">
        <f>'Группы при школе основ'!E109</f>
        <v>0</v>
      </c>
      <c r="E123" s="548">
        <f>'Группы при школе основ'!F109</f>
        <v>0</v>
      </c>
      <c r="F123" s="549">
        <f>B123+C123+D123+E123</f>
        <v>62853.58288770053</v>
      </c>
      <c r="G123" s="522"/>
    </row>
    <row r="124" spans="1:7" s="26" customFormat="1" ht="24.75" thickBot="1">
      <c r="A124" s="554" t="s">
        <v>237</v>
      </c>
      <c r="B124" s="548"/>
      <c r="C124" s="550"/>
      <c r="D124" s="550"/>
      <c r="E124" s="550"/>
      <c r="F124" s="549">
        <f>B124+C124+D124+E124</f>
        <v>0</v>
      </c>
      <c r="G124" s="522"/>
    </row>
    <row r="125" spans="1:7" s="26" customFormat="1" ht="12.75">
      <c r="A125" s="544" t="s">
        <v>5</v>
      </c>
      <c r="B125" s="548">
        <f>B123+B124</f>
        <v>9681.818181818182</v>
      </c>
      <c r="C125" s="548">
        <f>C123+C124</f>
        <v>53171.76470588235</v>
      </c>
      <c r="D125" s="548">
        <f>D123+D124</f>
        <v>0</v>
      </c>
      <c r="E125" s="548">
        <f>E123+E124</f>
        <v>0</v>
      </c>
      <c r="F125" s="549">
        <f>B125+C125+D125+E125</f>
        <v>62853.58288770053</v>
      </c>
      <c r="G125" s="522"/>
    </row>
    <row r="126" spans="1:7" s="26" customFormat="1" ht="12.75">
      <c r="A126" s="551" t="s">
        <v>222</v>
      </c>
      <c r="B126" s="552">
        <f>'Группы при школе основ'!C110</f>
        <v>1</v>
      </c>
      <c r="C126" s="552">
        <f>'Группы при школе основ'!D110</f>
        <v>1</v>
      </c>
      <c r="D126" s="552">
        <f>'Группы при школе основ'!E110</f>
        <v>0</v>
      </c>
      <c r="E126" s="552">
        <f>'Группы при школе основ'!F110</f>
        <v>0</v>
      </c>
      <c r="F126" s="549">
        <f>B126+C126+D126+E126</f>
        <v>2</v>
      </c>
      <c r="G126" s="522"/>
    </row>
    <row r="127" spans="1:7" s="26" customFormat="1" ht="24">
      <c r="A127" s="544" t="s">
        <v>69</v>
      </c>
      <c r="B127" s="553">
        <f>B125/B126</f>
        <v>9681.818181818182</v>
      </c>
      <c r="C127" s="553">
        <f>C125/C126</f>
        <v>53171.76470588235</v>
      </c>
      <c r="D127" s="553" t="e">
        <f>D125/D126</f>
        <v>#DIV/0!</v>
      </c>
      <c r="E127" s="553" t="e">
        <f>E125/E126</f>
        <v>#DIV/0!</v>
      </c>
      <c r="F127" s="553">
        <f>F125/F126</f>
        <v>31426.791443850267</v>
      </c>
      <c r="G127" s="522"/>
    </row>
    <row r="128" spans="1:7" s="26" customFormat="1" ht="12.75" customHeight="1">
      <c r="A128" s="1534" t="s">
        <v>148</v>
      </c>
      <c r="B128" s="1534"/>
      <c r="C128" s="1534"/>
      <c r="D128" s="1534"/>
      <c r="E128" s="1534"/>
      <c r="F128" s="1534"/>
      <c r="G128" s="543"/>
    </row>
    <row r="129" spans="1:7" s="26" customFormat="1" ht="12.75">
      <c r="A129" s="544" t="s">
        <v>0</v>
      </c>
      <c r="B129" s="545" t="s">
        <v>46</v>
      </c>
      <c r="C129" s="545" t="s">
        <v>47</v>
      </c>
      <c r="D129" s="545" t="s">
        <v>48</v>
      </c>
      <c r="E129" s="546" t="s">
        <v>49</v>
      </c>
      <c r="F129" s="547" t="s">
        <v>80</v>
      </c>
      <c r="G129" s="520"/>
    </row>
    <row r="130" spans="1:7" s="26" customFormat="1" ht="36.75" thickBot="1">
      <c r="A130" s="554" t="s">
        <v>236</v>
      </c>
      <c r="B130" s="548">
        <f>'Группы при школе основ'!C119</f>
        <v>203318.18181818182</v>
      </c>
      <c r="C130" s="548">
        <f>'Группы при школе основ'!D119</f>
        <v>4466428.235294118</v>
      </c>
      <c r="D130" s="548">
        <f>'Группы при школе основ'!E119</f>
        <v>1087900</v>
      </c>
      <c r="E130" s="548">
        <f>'Группы при школе основ'!F119</f>
        <v>80600</v>
      </c>
      <c r="F130" s="549">
        <f>B130+C130+D130+E130</f>
        <v>5838246.417112299</v>
      </c>
      <c r="G130" s="522"/>
    </row>
    <row r="131" spans="1:7" s="26" customFormat="1" ht="24.75" thickBot="1">
      <c r="A131" s="554" t="s">
        <v>237</v>
      </c>
      <c r="B131" s="548"/>
      <c r="C131" s="550"/>
      <c r="D131" s="550"/>
      <c r="E131" s="550"/>
      <c r="F131" s="549">
        <f>B131+C131+D131+E131</f>
        <v>0</v>
      </c>
      <c r="G131" s="522"/>
    </row>
    <row r="132" spans="1:7" s="26" customFormat="1" ht="12.75">
      <c r="A132" s="544" t="s">
        <v>5</v>
      </c>
      <c r="B132" s="548">
        <f>B130+B131</f>
        <v>203318.18181818182</v>
      </c>
      <c r="C132" s="548">
        <f>C130+C131</f>
        <v>4466428.235294118</v>
      </c>
      <c r="D132" s="548">
        <f>D130+D131</f>
        <v>1087900</v>
      </c>
      <c r="E132" s="548">
        <f>E130+E131</f>
        <v>80600</v>
      </c>
      <c r="F132" s="549">
        <f>B132+C132+D132+E132</f>
        <v>5838246.417112299</v>
      </c>
      <c r="G132" s="522"/>
    </row>
    <row r="133" spans="1:7" s="26" customFormat="1" ht="12.75">
      <c r="A133" s="551" t="s">
        <v>222</v>
      </c>
      <c r="B133" s="552">
        <f>'Группы при школе основ'!C120</f>
        <v>21</v>
      </c>
      <c r="C133" s="552">
        <f>'Группы при школе основ'!D120</f>
        <v>84</v>
      </c>
      <c r="D133" s="552">
        <f>'Группы при школе основ'!E120</f>
        <v>20</v>
      </c>
      <c r="E133" s="552">
        <f>'Группы при школе основ'!F120</f>
        <v>16</v>
      </c>
      <c r="F133" s="549">
        <f>B133+C133+D133+E133</f>
        <v>141</v>
      </c>
      <c r="G133" s="522"/>
    </row>
    <row r="134" spans="1:7" s="26" customFormat="1" ht="24">
      <c r="A134" s="544" t="s">
        <v>69</v>
      </c>
      <c r="B134" s="553">
        <f>B132/B133</f>
        <v>9681.818181818182</v>
      </c>
      <c r="C134" s="553">
        <f>C132/C133</f>
        <v>53171.76470588235</v>
      </c>
      <c r="D134" s="553">
        <f>D132/D133</f>
        <v>54395</v>
      </c>
      <c r="E134" s="553">
        <f>E132/E133</f>
        <v>5037.5</v>
      </c>
      <c r="F134" s="553">
        <f>F132/F133</f>
        <v>41406.002958243254</v>
      </c>
      <c r="G134" s="522"/>
    </row>
    <row r="135" spans="1:7" s="26" customFormat="1" ht="12.75">
      <c r="A135" s="116"/>
      <c r="B135" s="526"/>
      <c r="C135" s="526"/>
      <c r="D135" s="526"/>
      <c r="E135" s="526"/>
      <c r="F135" s="526"/>
      <c r="G135" s="527"/>
    </row>
    <row r="136" spans="1:4" ht="15.75">
      <c r="A136" s="1532" t="s">
        <v>205</v>
      </c>
      <c r="B136" s="1532"/>
      <c r="C136" s="1532"/>
      <c r="D136" s="1532"/>
    </row>
    <row r="137" spans="1:4" ht="15.75">
      <c r="A137" s="1532" t="s">
        <v>206</v>
      </c>
      <c r="B137" s="1532"/>
      <c r="C137" s="1532"/>
      <c r="D137" s="1532"/>
    </row>
    <row r="139" spans="1:3" ht="79.5" customHeight="1">
      <c r="A139" s="53" t="s">
        <v>0</v>
      </c>
      <c r="B139" s="21" t="s">
        <v>91</v>
      </c>
      <c r="C139" s="519" t="s">
        <v>80</v>
      </c>
    </row>
    <row r="140" spans="1:3" ht="36.75" thickBot="1">
      <c r="A140" s="554" t="s">
        <v>236</v>
      </c>
      <c r="B140" s="521">
        <f>Солнышко!D10</f>
        <v>2658814.2</v>
      </c>
      <c r="C140" s="521">
        <f>B140</f>
        <v>2658814.2</v>
      </c>
    </row>
    <row r="141" spans="1:3" ht="24.75" thickBot="1">
      <c r="A141" s="554" t="s">
        <v>237</v>
      </c>
      <c r="B141" s="521">
        <f>Солнышко!G37</f>
        <v>3508185.8</v>
      </c>
      <c r="C141" s="521">
        <f>B141</f>
        <v>3508185.8</v>
      </c>
    </row>
    <row r="142" spans="1:3" ht="12.75">
      <c r="A142" s="53" t="s">
        <v>5</v>
      </c>
      <c r="B142" s="521">
        <f>B140+B141</f>
        <v>6167000</v>
      </c>
      <c r="C142" s="521">
        <f>B142</f>
        <v>6167000</v>
      </c>
    </row>
    <row r="143" spans="1:3" ht="12.75">
      <c r="A143" s="515" t="s">
        <v>222</v>
      </c>
      <c r="B143" s="524">
        <f>Солнышко!G38</f>
        <v>418</v>
      </c>
      <c r="C143" s="521">
        <f>B143</f>
        <v>418</v>
      </c>
    </row>
    <row r="144" spans="1:3" ht="25.5">
      <c r="A144" s="53" t="s">
        <v>69</v>
      </c>
      <c r="B144" s="523">
        <f>B142/B143</f>
        <v>14753.588516746411</v>
      </c>
      <c r="C144" s="523">
        <f>C142/C143</f>
        <v>14753.588516746411</v>
      </c>
    </row>
    <row r="147" spans="1:2" ht="12.75">
      <c r="A147" s="192" t="s">
        <v>231</v>
      </c>
      <c r="B147" s="529" t="e">
        <f>C142+F117+F109+U94+F132+F125</f>
        <v>#REF!</v>
      </c>
    </row>
    <row r="148" spans="1:2" ht="12.75">
      <c r="A148" s="192" t="s">
        <v>156</v>
      </c>
      <c r="B148" s="529">
        <f>'веб мун задание 01.01.2016'!T18</f>
        <v>14359874</v>
      </c>
    </row>
    <row r="149" spans="1:2" ht="12.75">
      <c r="A149" s="225"/>
      <c r="B149" s="529" t="e">
        <f>B147+B148</f>
        <v>#REF!</v>
      </c>
    </row>
    <row r="150" spans="1:2" ht="12.75">
      <c r="A150" s="225"/>
      <c r="B150" s="529">
        <f>'веб мун задание 01.01.2016'!AB18</f>
        <v>558432920</v>
      </c>
    </row>
    <row r="151" spans="1:2" ht="12.75">
      <c r="A151" s="26"/>
      <c r="B151" s="528" t="e">
        <f>B149-B150</f>
        <v>#REF!</v>
      </c>
    </row>
    <row r="152" ht="12.75">
      <c r="B152" s="528"/>
    </row>
  </sheetData>
  <sheetProtection/>
  <mergeCells count="28">
    <mergeCell ref="A104:F104"/>
    <mergeCell ref="A136:D136"/>
    <mergeCell ref="A137:D137"/>
    <mergeCell ref="A74:U74"/>
    <mergeCell ref="A81:U81"/>
    <mergeCell ref="A90:R90"/>
    <mergeCell ref="A99:A102"/>
    <mergeCell ref="A105:F105"/>
    <mergeCell ref="A112:F112"/>
    <mergeCell ref="A113:F113"/>
    <mergeCell ref="A36:J36"/>
    <mergeCell ref="A50:U50"/>
    <mergeCell ref="K19:U19"/>
    <mergeCell ref="K29:U29"/>
    <mergeCell ref="A43:J43"/>
    <mergeCell ref="K4:U4"/>
    <mergeCell ref="K5:U5"/>
    <mergeCell ref="K12:U12"/>
    <mergeCell ref="A120:F120"/>
    <mergeCell ref="A121:F121"/>
    <mergeCell ref="A128:F128"/>
    <mergeCell ref="A57:U57"/>
    <mergeCell ref="A67:U67"/>
    <mergeCell ref="A4:J4"/>
    <mergeCell ref="A5:J5"/>
    <mergeCell ref="A12:J12"/>
    <mergeCell ref="A19:J19"/>
    <mergeCell ref="A29:J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167"/>
  <sheetViews>
    <sheetView zoomScalePageLayoutView="0" workbookViewId="0" topLeftCell="A97">
      <selection activeCell="A12" sqref="A12:A17"/>
    </sheetView>
  </sheetViews>
  <sheetFormatPr defaultColWidth="9.140625" defaultRowHeight="12.75"/>
  <cols>
    <col min="1" max="1" width="34.8515625" style="0" customWidth="1"/>
    <col min="2" max="2" width="19.7109375" style="0" customWidth="1"/>
    <col min="3" max="3" width="12.57421875" style="0" customWidth="1"/>
    <col min="4" max="4" width="14.140625" style="0" customWidth="1"/>
    <col min="5" max="5" width="14.00390625" style="0" customWidth="1"/>
    <col min="6" max="6" width="13.00390625" style="0" customWidth="1"/>
    <col min="7" max="7" width="12.7109375" style="0" customWidth="1"/>
    <col min="8" max="8" width="14.28125" style="0" customWidth="1"/>
    <col min="9" max="9" width="12.8515625" style="0" customWidth="1"/>
    <col min="10" max="10" width="12.00390625" style="0" customWidth="1"/>
    <col min="11" max="11" width="12.7109375" style="0" customWidth="1"/>
    <col min="12" max="12" width="12.8515625" style="0" customWidth="1"/>
    <col min="13" max="13" width="12.28125" style="0" customWidth="1"/>
    <col min="14" max="14" width="12.8515625" style="0" customWidth="1"/>
    <col min="15" max="15" width="12.7109375" style="0" customWidth="1"/>
    <col min="16" max="16" width="12.57421875" style="0" customWidth="1"/>
    <col min="17" max="17" width="13.28125" style="0" customWidth="1"/>
    <col min="18" max="18" width="13.140625" style="0" customWidth="1"/>
    <col min="19" max="19" width="14.57421875" style="0" bestFit="1" customWidth="1"/>
    <col min="20" max="20" width="11.00390625" style="0" hidden="1" customWidth="1"/>
    <col min="21" max="21" width="15.7109375" style="0" bestFit="1" customWidth="1"/>
    <col min="22" max="22" width="15.00390625" style="0" bestFit="1" customWidth="1"/>
  </cols>
  <sheetData>
    <row r="2" spans="2:21" ht="12.75">
      <c r="B2" s="556" t="e">
        <f>B15+B22</f>
        <v>#REF!</v>
      </c>
      <c r="C2" s="556" t="e">
        <f aca="true" t="shared" si="0" ref="C2:U2">C15+C22</f>
        <v>#REF!</v>
      </c>
      <c r="D2" s="556" t="e">
        <f t="shared" si="0"/>
        <v>#REF!</v>
      </c>
      <c r="E2" s="556" t="e">
        <f t="shared" si="0"/>
        <v>#REF!</v>
      </c>
      <c r="F2" s="556" t="e">
        <f t="shared" si="0"/>
        <v>#REF!</v>
      </c>
      <c r="G2" s="556" t="e">
        <f t="shared" si="0"/>
        <v>#REF!</v>
      </c>
      <c r="H2" s="556" t="e">
        <f t="shared" si="0"/>
        <v>#REF!</v>
      </c>
      <c r="I2" s="556" t="e">
        <f t="shared" si="0"/>
        <v>#REF!</v>
      </c>
      <c r="J2" s="556" t="e">
        <f t="shared" si="0"/>
        <v>#REF!</v>
      </c>
      <c r="K2" s="556" t="e">
        <f t="shared" si="0"/>
        <v>#REF!</v>
      </c>
      <c r="L2" s="556" t="e">
        <f t="shared" si="0"/>
        <v>#REF!</v>
      </c>
      <c r="M2" s="556" t="e">
        <f t="shared" si="0"/>
        <v>#REF!</v>
      </c>
      <c r="N2" s="556" t="e">
        <f t="shared" si="0"/>
        <v>#REF!</v>
      </c>
      <c r="O2" s="556" t="e">
        <f t="shared" si="0"/>
        <v>#REF!</v>
      </c>
      <c r="P2" s="556" t="e">
        <f t="shared" si="0"/>
        <v>#REF!</v>
      </c>
      <c r="Q2" s="556" t="e">
        <f t="shared" si="0"/>
        <v>#REF!</v>
      </c>
      <c r="R2" s="556" t="e">
        <f t="shared" si="0"/>
        <v>#REF!</v>
      </c>
      <c r="S2" s="556" t="e">
        <f t="shared" si="0"/>
        <v>#REF!</v>
      </c>
      <c r="T2" s="556" t="e">
        <f t="shared" si="0"/>
        <v>#REF!</v>
      </c>
      <c r="U2" s="556" t="e">
        <f t="shared" si="0"/>
        <v>#REF!</v>
      </c>
    </row>
    <row r="3" spans="1:21" s="512" customFormat="1" ht="18.75">
      <c r="A3" s="532"/>
      <c r="B3" s="557" t="e">
        <f>B16+B23</f>
        <v>#REF!</v>
      </c>
      <c r="C3" s="557" t="e">
        <f aca="true" t="shared" si="1" ref="C3:U3">C16+C23</f>
        <v>#REF!</v>
      </c>
      <c r="D3" s="557" t="e">
        <f t="shared" si="1"/>
        <v>#REF!</v>
      </c>
      <c r="E3" s="557" t="e">
        <f t="shared" si="1"/>
        <v>#REF!</v>
      </c>
      <c r="F3" s="557" t="e">
        <f t="shared" si="1"/>
        <v>#REF!</v>
      </c>
      <c r="G3" s="557" t="e">
        <f t="shared" si="1"/>
        <v>#REF!</v>
      </c>
      <c r="H3" s="557" t="e">
        <f t="shared" si="1"/>
        <v>#REF!</v>
      </c>
      <c r="I3" s="557" t="e">
        <f t="shared" si="1"/>
        <v>#REF!</v>
      </c>
      <c r="J3" s="557" t="e">
        <f t="shared" si="1"/>
        <v>#REF!</v>
      </c>
      <c r="K3" s="557" t="e">
        <f t="shared" si="1"/>
        <v>#REF!</v>
      </c>
      <c r="L3" s="557" t="e">
        <f t="shared" si="1"/>
        <v>#REF!</v>
      </c>
      <c r="M3" s="557" t="e">
        <f t="shared" si="1"/>
        <v>#REF!</v>
      </c>
      <c r="N3" s="557" t="e">
        <f t="shared" si="1"/>
        <v>#REF!</v>
      </c>
      <c r="O3" s="557" t="e">
        <f t="shared" si="1"/>
        <v>#REF!</v>
      </c>
      <c r="P3" s="557" t="e">
        <f t="shared" si="1"/>
        <v>#REF!</v>
      </c>
      <c r="Q3" s="557" t="e">
        <f t="shared" si="1"/>
        <v>#REF!</v>
      </c>
      <c r="R3" s="557" t="e">
        <f t="shared" si="1"/>
        <v>#REF!</v>
      </c>
      <c r="S3" s="557" t="e">
        <f t="shared" si="1"/>
        <v>#REF!</v>
      </c>
      <c r="T3" s="557" t="e">
        <f t="shared" si="1"/>
        <v>#REF!</v>
      </c>
      <c r="U3" s="557" t="e">
        <f t="shared" si="1"/>
        <v>#REF!</v>
      </c>
    </row>
    <row r="4" spans="1:21" s="512" customFormat="1" ht="18.75">
      <c r="A4" s="532"/>
      <c r="B4" s="557" t="e">
        <f>B2/B3</f>
        <v>#REF!</v>
      </c>
      <c r="C4" s="557" t="e">
        <f aca="true" t="shared" si="2" ref="C4:U4">C2/C3</f>
        <v>#REF!</v>
      </c>
      <c r="D4" s="557" t="e">
        <f t="shared" si="2"/>
        <v>#REF!</v>
      </c>
      <c r="E4" s="557" t="e">
        <f t="shared" si="2"/>
        <v>#REF!</v>
      </c>
      <c r="F4" s="557" t="e">
        <f t="shared" si="2"/>
        <v>#REF!</v>
      </c>
      <c r="G4" s="557" t="e">
        <f t="shared" si="2"/>
        <v>#REF!</v>
      </c>
      <c r="H4" s="557" t="e">
        <f t="shared" si="2"/>
        <v>#REF!</v>
      </c>
      <c r="I4" s="557" t="e">
        <f t="shared" si="2"/>
        <v>#REF!</v>
      </c>
      <c r="J4" s="557" t="e">
        <f t="shared" si="2"/>
        <v>#REF!</v>
      </c>
      <c r="K4" s="557" t="e">
        <f t="shared" si="2"/>
        <v>#REF!</v>
      </c>
      <c r="L4" s="557" t="e">
        <f t="shared" si="2"/>
        <v>#REF!</v>
      </c>
      <c r="M4" s="557" t="e">
        <f t="shared" si="2"/>
        <v>#REF!</v>
      </c>
      <c r="N4" s="557" t="e">
        <f t="shared" si="2"/>
        <v>#REF!</v>
      </c>
      <c r="O4" s="557" t="e">
        <f t="shared" si="2"/>
        <v>#REF!</v>
      </c>
      <c r="P4" s="557" t="e">
        <f t="shared" si="2"/>
        <v>#REF!</v>
      </c>
      <c r="Q4" s="557" t="e">
        <f t="shared" si="2"/>
        <v>#REF!</v>
      </c>
      <c r="R4" s="557" t="e">
        <f t="shared" si="2"/>
        <v>#REF!</v>
      </c>
      <c r="S4" s="557" t="e">
        <f t="shared" si="2"/>
        <v>#REF!</v>
      </c>
      <c r="T4" s="557" t="e">
        <f t="shared" si="2"/>
        <v>#REF!</v>
      </c>
      <c r="U4" s="557" t="e">
        <f t="shared" si="2"/>
        <v>#REF!</v>
      </c>
    </row>
    <row r="5" spans="1:21" s="512" customFormat="1" ht="18.75">
      <c r="A5" s="532" t="s">
        <v>238</v>
      </c>
      <c r="B5" s="557" t="e">
        <f>(B2+C2+D2+E2+F2+G2+H2+I2)/(B3+C3+D3+F3+G3+H3+I3)</f>
        <v>#REF!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</row>
    <row r="6" spans="1:21" s="512" customFormat="1" ht="18.75">
      <c r="A6" s="532"/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</row>
    <row r="7" spans="1:22" s="512" customFormat="1" ht="18.75">
      <c r="A7" s="532" t="s">
        <v>239</v>
      </c>
      <c r="B7" s="557" t="e">
        <f>(K2+L2+N2+O2)/(K3+L3+N3+O3)</f>
        <v>#REF!</v>
      </c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61" t="e">
        <f>U3+U28</f>
        <v>#REF!</v>
      </c>
    </row>
    <row r="8" spans="1:21" s="512" customFormat="1" ht="18.75">
      <c r="A8" s="532" t="s">
        <v>240</v>
      </c>
      <c r="B8" s="557" t="e">
        <f>(J2+M2+P2+Q2+R2+S2)/(J3+M3+P3+Q3+R3+S3)</f>
        <v>#REF!</v>
      </c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</row>
    <row r="9" spans="1:21" s="512" customFormat="1" ht="18.75">
      <c r="A9" s="532"/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</row>
    <row r="10" spans="1:21" s="513" customFormat="1" ht="20.25" customHeight="1">
      <c r="A10" s="1526" t="s">
        <v>102</v>
      </c>
      <c r="B10" s="1526"/>
      <c r="C10" s="1526"/>
      <c r="D10" s="1526"/>
      <c r="E10" s="1526"/>
      <c r="F10" s="1526"/>
      <c r="G10" s="1526"/>
      <c r="H10" s="1526"/>
      <c r="I10" s="1526"/>
      <c r="J10" s="1526"/>
      <c r="K10" s="1526" t="s">
        <v>102</v>
      </c>
      <c r="L10" s="1526"/>
      <c r="M10" s="1526"/>
      <c r="N10" s="1526"/>
      <c r="O10" s="1526"/>
      <c r="P10" s="1526"/>
      <c r="Q10" s="1526"/>
      <c r="R10" s="1526"/>
      <c r="S10" s="1526"/>
      <c r="T10" s="1526"/>
      <c r="U10" s="1526"/>
    </row>
    <row r="11" spans="1:21" s="512" customFormat="1" ht="20.25" customHeight="1">
      <c r="A11" s="1535" t="s">
        <v>101</v>
      </c>
      <c r="B11" s="1535"/>
      <c r="C11" s="1535"/>
      <c r="D11" s="1535"/>
      <c r="E11" s="1535"/>
      <c r="F11" s="1535"/>
      <c r="G11" s="1535"/>
      <c r="H11" s="1535"/>
      <c r="I11" s="1535"/>
      <c r="J11" s="1535"/>
      <c r="K11" s="1535" t="s">
        <v>101</v>
      </c>
      <c r="L11" s="1535"/>
      <c r="M11" s="1535"/>
      <c r="N11" s="1535"/>
      <c r="O11" s="1535"/>
      <c r="P11" s="1535"/>
      <c r="Q11" s="1535"/>
      <c r="R11" s="1535"/>
      <c r="S11" s="1535"/>
      <c r="T11" s="1535"/>
      <c r="U11" s="1535"/>
    </row>
    <row r="12" spans="1:21" s="514" customFormat="1" ht="38.25">
      <c r="A12" s="53" t="s">
        <v>0</v>
      </c>
      <c r="B12" s="518" t="s">
        <v>9</v>
      </c>
      <c r="C12" s="518" t="s">
        <v>223</v>
      </c>
      <c r="D12" s="518" t="s">
        <v>224</v>
      </c>
      <c r="E12" s="518" t="s">
        <v>225</v>
      </c>
      <c r="F12" s="518" t="s">
        <v>226</v>
      </c>
      <c r="G12" s="518" t="s">
        <v>14</v>
      </c>
      <c r="H12" s="518" t="s">
        <v>227</v>
      </c>
      <c r="I12" s="518" t="s">
        <v>228</v>
      </c>
      <c r="J12" s="518" t="s">
        <v>17</v>
      </c>
      <c r="K12" s="518" t="s">
        <v>18</v>
      </c>
      <c r="L12" s="518" t="s">
        <v>19</v>
      </c>
      <c r="M12" s="518" t="s">
        <v>229</v>
      </c>
      <c r="N12" s="518" t="s">
        <v>21</v>
      </c>
      <c r="O12" s="518" t="s">
        <v>22</v>
      </c>
      <c r="P12" s="518" t="s">
        <v>23</v>
      </c>
      <c r="Q12" s="518" t="s">
        <v>230</v>
      </c>
      <c r="R12" s="518" t="s">
        <v>25</v>
      </c>
      <c r="S12" s="518" t="s">
        <v>26</v>
      </c>
      <c r="T12" s="518" t="s">
        <v>156</v>
      </c>
      <c r="U12" s="518" t="s">
        <v>50</v>
      </c>
    </row>
    <row r="13" spans="1:21" s="514" customFormat="1" ht="36.75" thickBot="1">
      <c r="A13" s="554" t="s">
        <v>236</v>
      </c>
      <c r="B13" s="47" t="e">
        <f>' 2020 ШКОЛЫ  ДЕТИ'!#REF!</f>
        <v>#REF!</v>
      </c>
      <c r="C13" s="47" t="e">
        <f>' 2020 ШКОЛЫ  ДЕТИ'!#REF!</f>
        <v>#REF!</v>
      </c>
      <c r="D13" s="47" t="e">
        <f>' 2020 ШКОЛЫ  ДЕТИ'!#REF!</f>
        <v>#REF!</v>
      </c>
      <c r="E13" s="47" t="e">
        <f>' 2020 ШКОЛЫ  ДЕТИ'!#REF!</f>
        <v>#REF!</v>
      </c>
      <c r="F13" s="47" t="e">
        <f>' 2020 ШКОЛЫ  ДЕТИ'!#REF!</f>
        <v>#REF!</v>
      </c>
      <c r="G13" s="47" t="e">
        <f>' 2020 ШКОЛЫ  ДЕТИ'!#REF!</f>
        <v>#REF!</v>
      </c>
      <c r="H13" s="47" t="e">
        <f>' 2020 ШКОЛЫ  ДЕТИ'!#REF!</f>
        <v>#REF!</v>
      </c>
      <c r="I13" s="47" t="e">
        <f>' 2020 ШКОЛЫ  ДЕТИ'!#REF!</f>
        <v>#REF!</v>
      </c>
      <c r="J13" s="47" t="e">
        <f>' 2020 ШКОЛЫ  ДЕТИ'!#REF!</f>
        <v>#REF!</v>
      </c>
      <c r="K13" s="47" t="e">
        <f>' 2020 ШКОЛЫ  ДЕТИ'!#REF!</f>
        <v>#REF!</v>
      </c>
      <c r="L13" s="47" t="e">
        <f>' 2020 ШКОЛЫ  ДЕТИ'!#REF!</f>
        <v>#REF!</v>
      </c>
      <c r="M13" s="47" t="e">
        <f>' 2020 ШКОЛЫ  ДЕТИ'!#REF!</f>
        <v>#REF!</v>
      </c>
      <c r="N13" s="47" t="e">
        <f>' 2020 ШКОЛЫ  ДЕТИ'!#REF!</f>
        <v>#REF!</v>
      </c>
      <c r="O13" s="47" t="e">
        <f>' 2020 ШКОЛЫ  ДЕТИ'!#REF!</f>
        <v>#REF!</v>
      </c>
      <c r="P13" s="47" t="e">
        <f>' 2020 ШКОЛЫ  ДЕТИ'!#REF!</f>
        <v>#REF!</v>
      </c>
      <c r="Q13" s="47" t="e">
        <f>' 2020 ШКОЛЫ  ДЕТИ'!#REF!</f>
        <v>#REF!</v>
      </c>
      <c r="R13" s="47" t="e">
        <f>' 2020 ШКОЛЫ  ДЕТИ'!#REF!</f>
        <v>#REF!</v>
      </c>
      <c r="S13" s="47" t="e">
        <f>' 2020 ШКОЛЫ  ДЕТИ'!#REF!</f>
        <v>#REF!</v>
      </c>
      <c r="T13" s="47" t="e">
        <f>' 2020 ШКОЛЫ  ДЕТИ'!#REF!</f>
        <v>#REF!</v>
      </c>
      <c r="U13" s="47" t="e">
        <f>SUM(B13:T13)</f>
        <v>#REF!</v>
      </c>
    </row>
    <row r="14" spans="1:21" s="514" customFormat="1" ht="24.75" thickBot="1">
      <c r="A14" s="554" t="s">
        <v>237</v>
      </c>
      <c r="B14" s="47" t="e">
        <f>общехоз!E48</f>
        <v>#REF!</v>
      </c>
      <c r="C14" s="47" t="e">
        <f>общехоз!F48</f>
        <v>#REF!</v>
      </c>
      <c r="D14" s="47" t="e">
        <f>общехоз!G48</f>
        <v>#REF!</v>
      </c>
      <c r="E14" s="47" t="e">
        <f>общехоз!H48</f>
        <v>#REF!</v>
      </c>
      <c r="F14" s="47" t="e">
        <f>общехоз!I48</f>
        <v>#REF!</v>
      </c>
      <c r="G14" s="47" t="e">
        <f>общехоз!J48</f>
        <v>#REF!</v>
      </c>
      <c r="H14" s="47" t="e">
        <f>общехоз!K48</f>
        <v>#REF!</v>
      </c>
      <c r="I14" s="47" t="e">
        <f>общехоз!L48</f>
        <v>#REF!</v>
      </c>
      <c r="J14" s="47" t="e">
        <f>общехоз!M48</f>
        <v>#REF!</v>
      </c>
      <c r="K14" s="47" t="e">
        <f>общехоз!N48</f>
        <v>#REF!</v>
      </c>
      <c r="L14" s="47" t="e">
        <f>общехоз!O48</f>
        <v>#REF!</v>
      </c>
      <c r="M14" s="47" t="e">
        <f>общехоз!P48</f>
        <v>#REF!</v>
      </c>
      <c r="N14" s="47" t="e">
        <f>общехоз!Q48</f>
        <v>#REF!</v>
      </c>
      <c r="O14" s="47" t="e">
        <f>общехоз!R48</f>
        <v>#REF!</v>
      </c>
      <c r="P14" s="47" t="e">
        <f>общехоз!S48</f>
        <v>#REF!</v>
      </c>
      <c r="Q14" s="47" t="e">
        <f>общехоз!T48</f>
        <v>#REF!</v>
      </c>
      <c r="R14" s="47" t="e">
        <f>общехоз!U48</f>
        <v>#REF!</v>
      </c>
      <c r="S14" s="47" t="e">
        <f>общехоз!V48</f>
        <v>#REF!</v>
      </c>
      <c r="T14" s="47">
        <f>общехоз!W48</f>
        <v>0</v>
      </c>
      <c r="U14" s="47" t="e">
        <f>SUM(B14:T14)</f>
        <v>#REF!</v>
      </c>
    </row>
    <row r="15" spans="1:21" s="514" customFormat="1" ht="12.75">
      <c r="A15" s="53" t="s">
        <v>5</v>
      </c>
      <c r="B15" s="47" t="e">
        <f>B13+B14</f>
        <v>#REF!</v>
      </c>
      <c r="C15" s="47" t="e">
        <f aca="true" t="shared" si="3" ref="C15:T15">C13+C14</f>
        <v>#REF!</v>
      </c>
      <c r="D15" s="47" t="e">
        <f t="shared" si="3"/>
        <v>#REF!</v>
      </c>
      <c r="E15" s="47" t="e">
        <f t="shared" si="3"/>
        <v>#REF!</v>
      </c>
      <c r="F15" s="47" t="e">
        <f t="shared" si="3"/>
        <v>#REF!</v>
      </c>
      <c r="G15" s="47" t="e">
        <f t="shared" si="3"/>
        <v>#REF!</v>
      </c>
      <c r="H15" s="47" t="e">
        <f t="shared" si="3"/>
        <v>#REF!</v>
      </c>
      <c r="I15" s="47" t="e">
        <f t="shared" si="3"/>
        <v>#REF!</v>
      </c>
      <c r="J15" s="47" t="e">
        <f t="shared" si="3"/>
        <v>#REF!</v>
      </c>
      <c r="K15" s="47" t="e">
        <f t="shared" si="3"/>
        <v>#REF!</v>
      </c>
      <c r="L15" s="47" t="e">
        <f t="shared" si="3"/>
        <v>#REF!</v>
      </c>
      <c r="M15" s="47" t="e">
        <f t="shared" si="3"/>
        <v>#REF!</v>
      </c>
      <c r="N15" s="47" t="e">
        <f t="shared" si="3"/>
        <v>#REF!</v>
      </c>
      <c r="O15" s="47" t="e">
        <f t="shared" si="3"/>
        <v>#REF!</v>
      </c>
      <c r="P15" s="47" t="e">
        <f t="shared" si="3"/>
        <v>#REF!</v>
      </c>
      <c r="Q15" s="47" t="e">
        <f t="shared" si="3"/>
        <v>#REF!</v>
      </c>
      <c r="R15" s="47" t="e">
        <f t="shared" si="3"/>
        <v>#REF!</v>
      </c>
      <c r="S15" s="47" t="e">
        <f t="shared" si="3"/>
        <v>#REF!</v>
      </c>
      <c r="T15" s="47" t="e">
        <f t="shared" si="3"/>
        <v>#REF!</v>
      </c>
      <c r="U15" s="47" t="e">
        <f>SUM(B15:T15)</f>
        <v>#REF!</v>
      </c>
    </row>
    <row r="16" spans="1:21" s="514" customFormat="1" ht="12.75">
      <c r="A16" s="515" t="s">
        <v>222</v>
      </c>
      <c r="B16" s="100" t="e">
        <f>' 2020 ШКОЛЫ  ДЕТИ'!#REF!</f>
        <v>#REF!</v>
      </c>
      <c r="C16" s="100" t="e">
        <f>' 2020 ШКОЛЫ  ДЕТИ'!#REF!</f>
        <v>#REF!</v>
      </c>
      <c r="D16" s="100" t="e">
        <f>' 2020 ШКОЛЫ  ДЕТИ'!#REF!</f>
        <v>#REF!</v>
      </c>
      <c r="E16" s="100" t="e">
        <f>' 2020 ШКОЛЫ  ДЕТИ'!#REF!</f>
        <v>#REF!</v>
      </c>
      <c r="F16" s="100" t="e">
        <f>' 2020 ШКОЛЫ  ДЕТИ'!#REF!</f>
        <v>#REF!</v>
      </c>
      <c r="G16" s="100" t="e">
        <f>' 2020 ШКОЛЫ  ДЕТИ'!#REF!</f>
        <v>#REF!</v>
      </c>
      <c r="H16" s="100" t="e">
        <f>' 2020 ШКОЛЫ  ДЕТИ'!#REF!</f>
        <v>#REF!</v>
      </c>
      <c r="I16" s="100" t="e">
        <f>' 2020 ШКОЛЫ  ДЕТИ'!#REF!</f>
        <v>#REF!</v>
      </c>
      <c r="J16" s="100" t="e">
        <f>' 2020 ШКОЛЫ  ДЕТИ'!#REF!</f>
        <v>#REF!</v>
      </c>
      <c r="K16" s="100" t="e">
        <f>' 2020 ШКОЛЫ  ДЕТИ'!#REF!</f>
        <v>#REF!</v>
      </c>
      <c r="L16" s="100" t="e">
        <f>' 2020 ШКОЛЫ  ДЕТИ'!#REF!</f>
        <v>#REF!</v>
      </c>
      <c r="M16" s="100" t="e">
        <f>' 2020 ШКОЛЫ  ДЕТИ'!#REF!</f>
        <v>#REF!</v>
      </c>
      <c r="N16" s="100" t="e">
        <f>' 2020 ШКОЛЫ  ДЕТИ'!#REF!</f>
        <v>#REF!</v>
      </c>
      <c r="O16" s="100" t="e">
        <f>' 2020 ШКОЛЫ  ДЕТИ'!#REF!</f>
        <v>#REF!</v>
      </c>
      <c r="P16" s="100" t="e">
        <f>' 2020 ШКОЛЫ  ДЕТИ'!#REF!</f>
        <v>#REF!</v>
      </c>
      <c r="Q16" s="558" t="e">
        <f>' 2020 ШКОЛЫ  ДЕТИ'!#REF!</f>
        <v>#REF!</v>
      </c>
      <c r="R16" s="558" t="e">
        <f>' 2020 ШКОЛЫ  ДЕТИ'!#REF!</f>
        <v>#REF!</v>
      </c>
      <c r="S16" s="558" t="e">
        <f>' 2020 ШКОЛЫ  ДЕТИ'!#REF!</f>
        <v>#REF!</v>
      </c>
      <c r="T16" s="100" t="e">
        <f>' 2020 ШКОЛЫ  ДЕТИ'!#REF!</f>
        <v>#REF!</v>
      </c>
      <c r="U16" s="47" t="e">
        <f>SUM(B16:T16)</f>
        <v>#REF!</v>
      </c>
    </row>
    <row r="17" spans="1:21" s="514" customFormat="1" ht="25.5">
      <c r="A17" s="53" t="s">
        <v>69</v>
      </c>
      <c r="B17" s="47" t="e">
        <f>B15/B16</f>
        <v>#REF!</v>
      </c>
      <c r="C17" s="47" t="e">
        <f aca="true" t="shared" si="4" ref="C17:U17">C15/C16</f>
        <v>#REF!</v>
      </c>
      <c r="D17" s="47" t="e">
        <f t="shared" si="4"/>
        <v>#REF!</v>
      </c>
      <c r="E17" s="47" t="e">
        <f t="shared" si="4"/>
        <v>#REF!</v>
      </c>
      <c r="F17" s="47" t="e">
        <f t="shared" si="4"/>
        <v>#REF!</v>
      </c>
      <c r="G17" s="47" t="e">
        <f t="shared" si="4"/>
        <v>#REF!</v>
      </c>
      <c r="H17" s="47" t="e">
        <f t="shared" si="4"/>
        <v>#REF!</v>
      </c>
      <c r="I17" s="47" t="e">
        <f t="shared" si="4"/>
        <v>#REF!</v>
      </c>
      <c r="J17" s="189" t="e">
        <f t="shared" si="4"/>
        <v>#REF!</v>
      </c>
      <c r="K17" s="47" t="e">
        <f t="shared" si="4"/>
        <v>#REF!</v>
      </c>
      <c r="L17" s="47" t="e">
        <f t="shared" si="4"/>
        <v>#REF!</v>
      </c>
      <c r="M17" s="189" t="e">
        <f t="shared" si="4"/>
        <v>#REF!</v>
      </c>
      <c r="N17" s="47" t="e">
        <f t="shared" si="4"/>
        <v>#REF!</v>
      </c>
      <c r="O17" s="47" t="e">
        <f t="shared" si="4"/>
        <v>#REF!</v>
      </c>
      <c r="P17" s="189" t="e">
        <f t="shared" si="4"/>
        <v>#REF!</v>
      </c>
      <c r="Q17" s="189" t="e">
        <f t="shared" si="4"/>
        <v>#REF!</v>
      </c>
      <c r="R17" s="189" t="e">
        <f t="shared" si="4"/>
        <v>#REF!</v>
      </c>
      <c r="S17" s="189" t="e">
        <f t="shared" si="4"/>
        <v>#REF!</v>
      </c>
      <c r="T17" s="47"/>
      <c r="U17" s="47" t="e">
        <f t="shared" si="4"/>
        <v>#REF!</v>
      </c>
    </row>
    <row r="18" spans="1:21" ht="32.25" customHeight="1">
      <c r="A18" s="1535" t="s">
        <v>103</v>
      </c>
      <c r="B18" s="1535"/>
      <c r="C18" s="1535"/>
      <c r="D18" s="1535"/>
      <c r="E18" s="1535"/>
      <c r="F18" s="1535"/>
      <c r="G18" s="1535"/>
      <c r="H18" s="1535"/>
      <c r="I18" s="1535"/>
      <c r="J18" s="1535"/>
      <c r="K18" s="1535" t="s">
        <v>103</v>
      </c>
      <c r="L18" s="1535"/>
      <c r="M18" s="1535"/>
      <c r="N18" s="1535"/>
      <c r="O18" s="1535"/>
      <c r="P18" s="1535"/>
      <c r="Q18" s="1535"/>
      <c r="R18" s="1535"/>
      <c r="S18" s="1535"/>
      <c r="T18" s="1535"/>
      <c r="U18" s="1535"/>
    </row>
    <row r="19" spans="1:21" s="514" customFormat="1" ht="49.5" customHeight="1">
      <c r="A19" s="53" t="s">
        <v>0</v>
      </c>
      <c r="B19" s="56" t="s">
        <v>9</v>
      </c>
      <c r="C19" s="56" t="s">
        <v>10</v>
      </c>
      <c r="D19" s="56" t="s">
        <v>11</v>
      </c>
      <c r="E19" s="56" t="s">
        <v>12</v>
      </c>
      <c r="F19" s="56" t="s">
        <v>13</v>
      </c>
      <c r="G19" s="56" t="s">
        <v>14</v>
      </c>
      <c r="H19" s="56" t="s">
        <v>15</v>
      </c>
      <c r="I19" s="56" t="s">
        <v>16</v>
      </c>
      <c r="J19" s="56" t="s">
        <v>17</v>
      </c>
      <c r="K19" s="56" t="s">
        <v>18</v>
      </c>
      <c r="L19" s="56" t="s">
        <v>19</v>
      </c>
      <c r="M19" s="56" t="s">
        <v>20</v>
      </c>
      <c r="N19" s="56" t="s">
        <v>21</v>
      </c>
      <c r="O19" s="56" t="s">
        <v>22</v>
      </c>
      <c r="P19" s="56" t="s">
        <v>23</v>
      </c>
      <c r="Q19" s="56" t="s">
        <v>24</v>
      </c>
      <c r="R19" s="56" t="s">
        <v>25</v>
      </c>
      <c r="S19" s="56" t="s">
        <v>26</v>
      </c>
      <c r="T19" s="56" t="s">
        <v>27</v>
      </c>
      <c r="U19" s="56" t="s">
        <v>50</v>
      </c>
    </row>
    <row r="20" spans="1:21" s="514" customFormat="1" ht="36.75" thickBot="1">
      <c r="A20" s="554" t="s">
        <v>236</v>
      </c>
      <c r="B20" s="47" t="e">
        <f>' 2020 ШКОЛЫ  ДЕТИ'!#REF!</f>
        <v>#REF!</v>
      </c>
      <c r="C20" s="47" t="e">
        <f>' 2020 ШКОЛЫ  ДЕТИ'!#REF!</f>
        <v>#REF!</v>
      </c>
      <c r="D20" s="47" t="e">
        <f>' 2020 ШКОЛЫ  ДЕТИ'!#REF!</f>
        <v>#REF!</v>
      </c>
      <c r="E20" s="47" t="e">
        <f>' 2020 ШКОЛЫ  ДЕТИ'!#REF!</f>
        <v>#REF!</v>
      </c>
      <c r="F20" s="47" t="e">
        <f>' 2020 ШКОЛЫ  ДЕТИ'!#REF!</f>
        <v>#REF!</v>
      </c>
      <c r="G20" s="47" t="e">
        <f>' 2020 ШКОЛЫ  ДЕТИ'!#REF!</f>
        <v>#REF!</v>
      </c>
      <c r="H20" s="47" t="e">
        <f>' 2020 ШКОЛЫ  ДЕТИ'!#REF!</f>
        <v>#REF!</v>
      </c>
      <c r="I20" s="47" t="e">
        <f>' 2020 ШКОЛЫ  ДЕТИ'!#REF!</f>
        <v>#REF!</v>
      </c>
      <c r="J20" s="47" t="e">
        <f>' 2020 ШКОЛЫ  ДЕТИ'!#REF!</f>
        <v>#REF!</v>
      </c>
      <c r="K20" s="47" t="e">
        <f>' 2020 ШКОЛЫ  ДЕТИ'!#REF!</f>
        <v>#REF!</v>
      </c>
      <c r="L20" s="47" t="e">
        <f>' 2020 ШКОЛЫ  ДЕТИ'!#REF!</f>
        <v>#REF!</v>
      </c>
      <c r="M20" s="47" t="e">
        <f>' 2020 ШКОЛЫ  ДЕТИ'!#REF!</f>
        <v>#REF!</v>
      </c>
      <c r="N20" s="47" t="e">
        <f>' 2020 ШКОЛЫ  ДЕТИ'!#REF!</f>
        <v>#REF!</v>
      </c>
      <c r="O20" s="47" t="e">
        <f>' 2020 ШКОЛЫ  ДЕТИ'!#REF!</f>
        <v>#REF!</v>
      </c>
      <c r="P20" s="47" t="e">
        <f>' 2020 ШКОЛЫ  ДЕТИ'!#REF!</f>
        <v>#REF!</v>
      </c>
      <c r="Q20" s="47" t="e">
        <f>' 2020 ШКОЛЫ  ДЕТИ'!#REF!</f>
        <v>#REF!</v>
      </c>
      <c r="R20" s="47" t="e">
        <f>' 2020 ШКОЛЫ  ДЕТИ'!#REF!</f>
        <v>#REF!</v>
      </c>
      <c r="S20" s="47" t="e">
        <f>' 2020 ШКОЛЫ  ДЕТИ'!#REF!</f>
        <v>#REF!</v>
      </c>
      <c r="T20" s="47" t="e">
        <f>' 2020 ШКОЛЫ  ДЕТИ'!#REF!</f>
        <v>#REF!</v>
      </c>
      <c r="U20" s="70" t="e">
        <f>SUM(B20:T20)</f>
        <v>#REF!</v>
      </c>
    </row>
    <row r="21" spans="1:21" s="514" customFormat="1" ht="24.75" thickBot="1">
      <c r="A21" s="554" t="s">
        <v>237</v>
      </c>
      <c r="B21" s="47" t="e">
        <f>общехоз!E53</f>
        <v>#REF!</v>
      </c>
      <c r="C21" s="47" t="e">
        <f>общехоз!F53</f>
        <v>#REF!</v>
      </c>
      <c r="D21" s="47" t="e">
        <f>общехоз!G53</f>
        <v>#REF!</v>
      </c>
      <c r="E21" s="47" t="e">
        <f>общехоз!H53</f>
        <v>#REF!</v>
      </c>
      <c r="F21" s="47" t="e">
        <f>общехоз!I53</f>
        <v>#REF!</v>
      </c>
      <c r="G21" s="47" t="e">
        <f>общехоз!J53</f>
        <v>#REF!</v>
      </c>
      <c r="H21" s="47" t="e">
        <f>общехоз!K53</f>
        <v>#REF!</v>
      </c>
      <c r="I21" s="47" t="e">
        <f>общехоз!L53</f>
        <v>#REF!</v>
      </c>
      <c r="J21" s="47" t="e">
        <f>общехоз!M53</f>
        <v>#REF!</v>
      </c>
      <c r="K21" s="47" t="e">
        <f>общехоз!N53</f>
        <v>#REF!</v>
      </c>
      <c r="L21" s="47" t="e">
        <f>общехоз!O53</f>
        <v>#REF!</v>
      </c>
      <c r="M21" s="47" t="e">
        <f>общехоз!P53</f>
        <v>#REF!</v>
      </c>
      <c r="N21" s="47" t="e">
        <f>общехоз!Q53</f>
        <v>#REF!</v>
      </c>
      <c r="O21" s="47" t="e">
        <f>общехоз!R53</f>
        <v>#REF!</v>
      </c>
      <c r="P21" s="47" t="e">
        <f>общехоз!S53</f>
        <v>#REF!</v>
      </c>
      <c r="Q21" s="47" t="e">
        <f>общехоз!T53</f>
        <v>#REF!</v>
      </c>
      <c r="R21" s="47" t="e">
        <f>общехоз!U53</f>
        <v>#REF!</v>
      </c>
      <c r="S21" s="47" t="e">
        <f>общехоз!V53</f>
        <v>#REF!</v>
      </c>
      <c r="T21" s="47">
        <f>общехоз!W53</f>
        <v>0</v>
      </c>
      <c r="U21" s="70" t="e">
        <f>SUM(B21:T21)</f>
        <v>#REF!</v>
      </c>
    </row>
    <row r="22" spans="1:21" s="514" customFormat="1" ht="12.75">
      <c r="A22" s="53" t="s">
        <v>5</v>
      </c>
      <c r="B22" s="47" t="e">
        <f>B20+B21</f>
        <v>#REF!</v>
      </c>
      <c r="C22" s="47" t="e">
        <f aca="true" t="shared" si="5" ref="C22:T22">C20+C21</f>
        <v>#REF!</v>
      </c>
      <c r="D22" s="47" t="e">
        <f t="shared" si="5"/>
        <v>#REF!</v>
      </c>
      <c r="E22" s="47" t="e">
        <f t="shared" si="5"/>
        <v>#REF!</v>
      </c>
      <c r="F22" s="47" t="e">
        <f t="shared" si="5"/>
        <v>#REF!</v>
      </c>
      <c r="G22" s="47" t="e">
        <f t="shared" si="5"/>
        <v>#REF!</v>
      </c>
      <c r="H22" s="47" t="e">
        <f t="shared" si="5"/>
        <v>#REF!</v>
      </c>
      <c r="I22" s="47" t="e">
        <f t="shared" si="5"/>
        <v>#REF!</v>
      </c>
      <c r="J22" s="47" t="e">
        <f t="shared" si="5"/>
        <v>#REF!</v>
      </c>
      <c r="K22" s="47" t="e">
        <f t="shared" si="5"/>
        <v>#REF!</v>
      </c>
      <c r="L22" s="47" t="e">
        <f t="shared" si="5"/>
        <v>#REF!</v>
      </c>
      <c r="M22" s="47" t="e">
        <f t="shared" si="5"/>
        <v>#REF!</v>
      </c>
      <c r="N22" s="47" t="e">
        <f t="shared" si="5"/>
        <v>#REF!</v>
      </c>
      <c r="O22" s="47" t="e">
        <f t="shared" si="5"/>
        <v>#REF!</v>
      </c>
      <c r="P22" s="47" t="e">
        <f t="shared" si="5"/>
        <v>#REF!</v>
      </c>
      <c r="Q22" s="47" t="e">
        <f t="shared" si="5"/>
        <v>#REF!</v>
      </c>
      <c r="R22" s="47" t="e">
        <f t="shared" si="5"/>
        <v>#REF!</v>
      </c>
      <c r="S22" s="47" t="e">
        <f t="shared" si="5"/>
        <v>#REF!</v>
      </c>
      <c r="T22" s="47" t="e">
        <f t="shared" si="5"/>
        <v>#REF!</v>
      </c>
      <c r="U22" s="70" t="e">
        <f>SUM(B22:T22)</f>
        <v>#REF!</v>
      </c>
    </row>
    <row r="23" spans="1:21" s="514" customFormat="1" ht="12.75">
      <c r="A23" s="515" t="s">
        <v>222</v>
      </c>
      <c r="B23" s="100" t="e">
        <f>' 2020 ШКОЛЫ  ДЕТИ'!#REF!</f>
        <v>#REF!</v>
      </c>
      <c r="C23" s="100" t="e">
        <f>' 2020 ШКОЛЫ  ДЕТИ'!#REF!</f>
        <v>#REF!</v>
      </c>
      <c r="D23" s="100" t="e">
        <f>' 2020 ШКОЛЫ  ДЕТИ'!#REF!</f>
        <v>#REF!</v>
      </c>
      <c r="E23" s="100" t="e">
        <f>' 2020 ШКОЛЫ  ДЕТИ'!#REF!</f>
        <v>#REF!</v>
      </c>
      <c r="F23" s="100" t="e">
        <f>' 2020 ШКОЛЫ  ДЕТИ'!#REF!</f>
        <v>#REF!</v>
      </c>
      <c r="G23" s="100" t="e">
        <f>' 2020 ШКОЛЫ  ДЕТИ'!#REF!</f>
        <v>#REF!</v>
      </c>
      <c r="H23" s="100" t="e">
        <f>' 2020 ШКОЛЫ  ДЕТИ'!#REF!</f>
        <v>#REF!</v>
      </c>
      <c r="I23" s="100" t="e">
        <f>' 2020 ШКОЛЫ  ДЕТИ'!#REF!</f>
        <v>#REF!</v>
      </c>
      <c r="J23" s="100" t="e">
        <f>' 2020 ШКОЛЫ  ДЕТИ'!#REF!</f>
        <v>#REF!</v>
      </c>
      <c r="K23" s="100" t="e">
        <f>' 2020 ШКОЛЫ  ДЕТИ'!#REF!</f>
        <v>#REF!</v>
      </c>
      <c r="L23" s="100" t="e">
        <f>' 2020 ШКОЛЫ  ДЕТИ'!#REF!</f>
        <v>#REF!</v>
      </c>
      <c r="M23" s="100" t="e">
        <f>' 2020 ШКОЛЫ  ДЕТИ'!#REF!</f>
        <v>#REF!</v>
      </c>
      <c r="N23" s="100" t="e">
        <f>' 2020 ШКОЛЫ  ДЕТИ'!#REF!</f>
        <v>#REF!</v>
      </c>
      <c r="O23" s="100" t="e">
        <f>' 2020 ШКОЛЫ  ДЕТИ'!#REF!</f>
        <v>#REF!</v>
      </c>
      <c r="P23" s="100" t="e">
        <f>' 2020 ШКОЛЫ  ДЕТИ'!#REF!</f>
        <v>#REF!</v>
      </c>
      <c r="Q23" s="100" t="e">
        <f>' 2020 ШКОЛЫ  ДЕТИ'!#REF!</f>
        <v>#REF!</v>
      </c>
      <c r="R23" s="100" t="e">
        <f>' 2020 ШКОЛЫ  ДЕТИ'!#REF!</f>
        <v>#REF!</v>
      </c>
      <c r="S23" s="100" t="e">
        <f>' 2020 ШКОЛЫ  ДЕТИ'!#REF!</f>
        <v>#REF!</v>
      </c>
      <c r="T23" s="100" t="e">
        <f>' 2020 ШКОЛЫ  ДЕТИ'!#REF!</f>
        <v>#REF!</v>
      </c>
      <c r="U23" s="111" t="e">
        <f>SUM(B23:T23)</f>
        <v>#REF!</v>
      </c>
    </row>
    <row r="24" spans="1:21" s="514" customFormat="1" ht="25.5">
      <c r="A24" s="53" t="s">
        <v>69</v>
      </c>
      <c r="B24" s="47" t="e">
        <f>B22/B23</f>
        <v>#REF!</v>
      </c>
      <c r="C24" s="47" t="e">
        <f aca="true" t="shared" si="6" ref="C24:U24">C22/C23</f>
        <v>#REF!</v>
      </c>
      <c r="D24" s="47" t="e">
        <f t="shared" si="6"/>
        <v>#REF!</v>
      </c>
      <c r="E24" s="47" t="e">
        <f t="shared" si="6"/>
        <v>#REF!</v>
      </c>
      <c r="F24" s="47" t="e">
        <f t="shared" si="6"/>
        <v>#REF!</v>
      </c>
      <c r="G24" s="47" t="e">
        <f t="shared" si="6"/>
        <v>#REF!</v>
      </c>
      <c r="H24" s="47" t="e">
        <f t="shared" si="6"/>
        <v>#REF!</v>
      </c>
      <c r="I24" s="47" t="e">
        <f t="shared" si="6"/>
        <v>#REF!</v>
      </c>
      <c r="J24" s="47" t="e">
        <f t="shared" si="6"/>
        <v>#REF!</v>
      </c>
      <c r="K24" s="47" t="e">
        <f t="shared" si="6"/>
        <v>#REF!</v>
      </c>
      <c r="L24" s="47" t="e">
        <f t="shared" si="6"/>
        <v>#REF!</v>
      </c>
      <c r="M24" s="47" t="e">
        <f t="shared" si="6"/>
        <v>#REF!</v>
      </c>
      <c r="N24" s="47" t="e">
        <f t="shared" si="6"/>
        <v>#REF!</v>
      </c>
      <c r="O24" s="47" t="e">
        <f t="shared" si="6"/>
        <v>#REF!</v>
      </c>
      <c r="P24" s="47" t="e">
        <f t="shared" si="6"/>
        <v>#REF!</v>
      </c>
      <c r="Q24" s="47" t="e">
        <f t="shared" si="6"/>
        <v>#REF!</v>
      </c>
      <c r="R24" s="47" t="e">
        <f t="shared" si="6"/>
        <v>#REF!</v>
      </c>
      <c r="S24" s="47" t="e">
        <f t="shared" si="6"/>
        <v>#REF!</v>
      </c>
      <c r="T24" s="47" t="e">
        <f t="shared" si="6"/>
        <v>#REF!</v>
      </c>
      <c r="U24" s="47" t="e">
        <f t="shared" si="6"/>
        <v>#REF!</v>
      </c>
    </row>
    <row r="25" spans="1:21" s="514" customFormat="1" ht="12.75">
      <c r="A25" s="559"/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0"/>
      <c r="S25" s="560"/>
      <c r="T25" s="560"/>
      <c r="U25" s="560"/>
    </row>
    <row r="26" spans="1:21" s="514" customFormat="1" ht="12.75">
      <c r="A26" s="559"/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0"/>
    </row>
    <row r="27" spans="1:21" s="514" customFormat="1" ht="12.75">
      <c r="A27" s="559"/>
      <c r="B27" s="560">
        <f aca="true" t="shared" si="7" ref="B27:T27">B48+B55+B62+B69</f>
        <v>0</v>
      </c>
      <c r="C27" s="560">
        <f t="shared" si="7"/>
        <v>0</v>
      </c>
      <c r="D27" s="560">
        <f t="shared" si="7"/>
        <v>0</v>
      </c>
      <c r="E27" s="560">
        <f t="shared" si="7"/>
        <v>0</v>
      </c>
      <c r="F27" s="560">
        <f t="shared" si="7"/>
        <v>0</v>
      </c>
      <c r="G27" s="560">
        <f t="shared" si="7"/>
        <v>0</v>
      </c>
      <c r="H27" s="560">
        <f t="shared" si="7"/>
        <v>0</v>
      </c>
      <c r="I27" s="560">
        <f t="shared" si="7"/>
        <v>0</v>
      </c>
      <c r="J27" s="560">
        <f t="shared" si="7"/>
        <v>0</v>
      </c>
      <c r="K27" s="560">
        <f t="shared" si="7"/>
        <v>0</v>
      </c>
      <c r="L27" s="560">
        <f t="shared" si="7"/>
        <v>0</v>
      </c>
      <c r="M27" s="560">
        <f t="shared" si="7"/>
        <v>0</v>
      </c>
      <c r="N27" s="560">
        <f t="shared" si="7"/>
        <v>0</v>
      </c>
      <c r="O27" s="560">
        <f t="shared" si="7"/>
        <v>0</v>
      </c>
      <c r="P27" s="560">
        <f t="shared" si="7"/>
        <v>0</v>
      </c>
      <c r="Q27" s="560">
        <f t="shared" si="7"/>
        <v>0</v>
      </c>
      <c r="R27" s="560">
        <f t="shared" si="7"/>
        <v>0</v>
      </c>
      <c r="S27" s="560">
        <f t="shared" si="7"/>
        <v>0</v>
      </c>
      <c r="T27" s="560">
        <f t="shared" si="7"/>
        <v>0</v>
      </c>
      <c r="U27" s="560">
        <f>SUM(B27:T27)</f>
        <v>0</v>
      </c>
    </row>
    <row r="28" spans="1:21" s="514" customFormat="1" ht="12.75">
      <c r="A28" s="559"/>
      <c r="B28" s="560">
        <f>B49+B56+B63+B70</f>
        <v>0</v>
      </c>
      <c r="C28" s="560">
        <f aca="true" t="shared" si="8" ref="C28:T28">C49+C56+C63+C70</f>
        <v>0</v>
      </c>
      <c r="D28" s="560">
        <f t="shared" si="8"/>
        <v>0</v>
      </c>
      <c r="E28" s="560">
        <f t="shared" si="8"/>
        <v>0</v>
      </c>
      <c r="F28" s="560">
        <f t="shared" si="8"/>
        <v>0</v>
      </c>
      <c r="G28" s="560">
        <f t="shared" si="8"/>
        <v>0</v>
      </c>
      <c r="H28" s="560">
        <f t="shared" si="8"/>
        <v>0</v>
      </c>
      <c r="I28" s="560">
        <f t="shared" si="8"/>
        <v>0</v>
      </c>
      <c r="J28" s="560">
        <f t="shared" si="8"/>
        <v>0</v>
      </c>
      <c r="K28" s="560">
        <f t="shared" si="8"/>
        <v>0</v>
      </c>
      <c r="L28" s="560">
        <f t="shared" si="8"/>
        <v>0</v>
      </c>
      <c r="M28" s="560">
        <f t="shared" si="8"/>
        <v>0</v>
      </c>
      <c r="N28" s="560">
        <f t="shared" si="8"/>
        <v>0</v>
      </c>
      <c r="O28" s="560">
        <f t="shared" si="8"/>
        <v>0</v>
      </c>
      <c r="P28" s="560">
        <f t="shared" si="8"/>
        <v>0</v>
      </c>
      <c r="Q28" s="560">
        <f t="shared" si="8"/>
        <v>0</v>
      </c>
      <c r="R28" s="560">
        <f t="shared" si="8"/>
        <v>0</v>
      </c>
      <c r="S28" s="560">
        <f t="shared" si="8"/>
        <v>0</v>
      </c>
      <c r="T28" s="560">
        <f t="shared" si="8"/>
        <v>0</v>
      </c>
      <c r="U28" s="560">
        <f>SUM(B28:T28)</f>
        <v>0</v>
      </c>
    </row>
    <row r="29" spans="1:21" s="514" customFormat="1" ht="12.75">
      <c r="A29" s="562"/>
      <c r="B29" s="560" t="e">
        <f>B27/B28</f>
        <v>#DIV/0!</v>
      </c>
      <c r="C29" s="560" t="e">
        <f aca="true" t="shared" si="9" ref="C29:U29">C27/C28</f>
        <v>#DIV/0!</v>
      </c>
      <c r="D29" s="560" t="e">
        <f t="shared" si="9"/>
        <v>#DIV/0!</v>
      </c>
      <c r="E29" s="560" t="e">
        <f t="shared" si="9"/>
        <v>#DIV/0!</v>
      </c>
      <c r="F29" s="560" t="e">
        <f t="shared" si="9"/>
        <v>#DIV/0!</v>
      </c>
      <c r="G29" s="560" t="e">
        <f t="shared" si="9"/>
        <v>#DIV/0!</v>
      </c>
      <c r="H29" s="560" t="e">
        <f t="shared" si="9"/>
        <v>#DIV/0!</v>
      </c>
      <c r="I29" s="560" t="e">
        <f t="shared" si="9"/>
        <v>#DIV/0!</v>
      </c>
      <c r="J29" s="560" t="e">
        <f t="shared" si="9"/>
        <v>#DIV/0!</v>
      </c>
      <c r="K29" s="560" t="e">
        <f t="shared" si="9"/>
        <v>#DIV/0!</v>
      </c>
      <c r="L29" s="560" t="e">
        <f t="shared" si="9"/>
        <v>#DIV/0!</v>
      </c>
      <c r="M29" s="560" t="e">
        <f t="shared" si="9"/>
        <v>#DIV/0!</v>
      </c>
      <c r="N29" s="560" t="e">
        <f t="shared" si="9"/>
        <v>#DIV/0!</v>
      </c>
      <c r="O29" s="560" t="e">
        <f t="shared" si="9"/>
        <v>#DIV/0!</v>
      </c>
      <c r="P29" s="560" t="e">
        <f t="shared" si="9"/>
        <v>#DIV/0!</v>
      </c>
      <c r="Q29" s="560" t="e">
        <f t="shared" si="9"/>
        <v>#DIV/0!</v>
      </c>
      <c r="R29" s="560" t="e">
        <f t="shared" si="9"/>
        <v>#DIV/0!</v>
      </c>
      <c r="S29" s="560" t="e">
        <f t="shared" si="9"/>
        <v>#DIV/0!</v>
      </c>
      <c r="T29" s="560" t="e">
        <f t="shared" si="9"/>
        <v>#DIV/0!</v>
      </c>
      <c r="U29" s="560" t="e">
        <f t="shared" si="9"/>
        <v>#DIV/0!</v>
      </c>
    </row>
    <row r="30" spans="1:21" s="514" customFormat="1" ht="18.75">
      <c r="A30" s="532" t="s">
        <v>238</v>
      </c>
      <c r="B30" s="560" t="e">
        <f>(B27+C27+D27+E27+F27+G27+H27+I27)/(B28+C28+D28+E28+F28+G28+H28+I28)</f>
        <v>#DIV/0!</v>
      </c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</row>
    <row r="31" spans="1:21" s="514" customFormat="1" ht="18.75">
      <c r="A31" s="532"/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</row>
    <row r="32" spans="1:21" s="514" customFormat="1" ht="18.75">
      <c r="A32" s="532" t="s">
        <v>239</v>
      </c>
      <c r="B32" s="560" t="e">
        <f>(K27+L27+N27+O27)/(K28+L28+N28+O28)</f>
        <v>#DIV/0!</v>
      </c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</row>
    <row r="33" spans="1:21" s="514" customFormat="1" ht="18.75">
      <c r="A33" s="532" t="s">
        <v>240</v>
      </c>
      <c r="B33" s="560" t="e">
        <f>(J27+M27+P27+Q27+R27+S27)/(J28+M28+P28+Q28+R28+S28)</f>
        <v>#DIV/0!</v>
      </c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</row>
    <row r="34" spans="1:21" s="125" customFormat="1" ht="25.5" customHeight="1">
      <c r="A34" s="1535" t="s">
        <v>105</v>
      </c>
      <c r="B34" s="1535"/>
      <c r="C34" s="1535"/>
      <c r="D34" s="1535"/>
      <c r="E34" s="1535"/>
      <c r="F34" s="1535"/>
      <c r="G34" s="1535"/>
      <c r="H34" s="1535"/>
      <c r="I34" s="1535"/>
      <c r="J34" s="1535"/>
      <c r="K34" s="1535" t="s">
        <v>105</v>
      </c>
      <c r="L34" s="1535"/>
      <c r="M34" s="1535"/>
      <c r="N34" s="1535"/>
      <c r="O34" s="1535"/>
      <c r="P34" s="1535"/>
      <c r="Q34" s="1535"/>
      <c r="R34" s="1535"/>
      <c r="S34" s="1535"/>
      <c r="T34" s="1535"/>
      <c r="U34" s="1535"/>
    </row>
    <row r="35" spans="1:21" s="125" customFormat="1" ht="49.5" customHeight="1" hidden="1">
      <c r="A35" s="44" t="s">
        <v>0</v>
      </c>
      <c r="B35" s="535" t="s">
        <v>9</v>
      </c>
      <c r="C35" s="535" t="s">
        <v>10</v>
      </c>
      <c r="D35" s="535" t="s">
        <v>11</v>
      </c>
      <c r="E35" s="535" t="s">
        <v>12</v>
      </c>
      <c r="F35" s="535" t="s">
        <v>13</v>
      </c>
      <c r="G35" s="535" t="s">
        <v>14</v>
      </c>
      <c r="H35" s="535" t="s">
        <v>15</v>
      </c>
      <c r="I35" s="535" t="s">
        <v>16</v>
      </c>
      <c r="J35" s="535" t="s">
        <v>17</v>
      </c>
      <c r="K35" s="44" t="s">
        <v>0</v>
      </c>
      <c r="L35" s="535" t="s">
        <v>9</v>
      </c>
      <c r="M35" s="535" t="s">
        <v>10</v>
      </c>
      <c r="N35" s="535" t="s">
        <v>11</v>
      </c>
      <c r="O35" s="535" t="s">
        <v>12</v>
      </c>
      <c r="P35" s="535" t="s">
        <v>13</v>
      </c>
      <c r="Q35" s="535" t="s">
        <v>14</v>
      </c>
      <c r="R35" s="535" t="s">
        <v>15</v>
      </c>
      <c r="S35" s="535" t="s">
        <v>16</v>
      </c>
      <c r="T35" s="535" t="s">
        <v>17</v>
      </c>
      <c r="U35" s="124" t="s">
        <v>50</v>
      </c>
    </row>
    <row r="36" spans="1:21" s="125" customFormat="1" ht="63" hidden="1">
      <c r="A36" s="44" t="s">
        <v>66</v>
      </c>
      <c r="B36" s="49"/>
      <c r="C36" s="49"/>
      <c r="D36" s="49"/>
      <c r="E36" s="49"/>
      <c r="F36" s="49"/>
      <c r="G36" s="49"/>
      <c r="H36" s="49"/>
      <c r="I36" s="49"/>
      <c r="J36" s="49"/>
      <c r="K36" s="44" t="s">
        <v>66</v>
      </c>
      <c r="L36" s="49"/>
      <c r="M36" s="49"/>
      <c r="N36" s="49"/>
      <c r="O36" s="49"/>
      <c r="P36" s="49"/>
      <c r="Q36" s="49"/>
      <c r="R36" s="49"/>
      <c r="S36" s="49"/>
      <c r="T36" s="49"/>
      <c r="U36" s="128">
        <f>SUM(B36:T36)</f>
        <v>0</v>
      </c>
    </row>
    <row r="37" spans="1:21" s="125" customFormat="1" ht="78.75" hidden="1">
      <c r="A37" s="44" t="s">
        <v>3</v>
      </c>
      <c r="B37" s="536"/>
      <c r="C37" s="536"/>
      <c r="D37" s="536"/>
      <c r="E37" s="536"/>
      <c r="F37" s="536"/>
      <c r="G37" s="536"/>
      <c r="H37" s="536"/>
      <c r="I37" s="536"/>
      <c r="J37" s="536"/>
      <c r="K37" s="44" t="s">
        <v>3</v>
      </c>
      <c r="L37" s="536"/>
      <c r="M37" s="536"/>
      <c r="N37" s="536"/>
      <c r="O37" s="536"/>
      <c r="P37" s="536"/>
      <c r="Q37" s="536"/>
      <c r="R37" s="536"/>
      <c r="S37" s="536"/>
      <c r="T37" s="536"/>
      <c r="U37" s="128">
        <f>SUM(B37:T37)</f>
        <v>0</v>
      </c>
    </row>
    <row r="38" spans="1:21" s="125" customFormat="1" ht="15.75" hidden="1">
      <c r="A38" s="44"/>
      <c r="B38" s="536"/>
      <c r="C38" s="536"/>
      <c r="D38" s="536"/>
      <c r="E38" s="536"/>
      <c r="F38" s="536"/>
      <c r="G38" s="536"/>
      <c r="H38" s="536"/>
      <c r="I38" s="536"/>
      <c r="J38" s="536"/>
      <c r="K38" s="44"/>
      <c r="L38" s="536"/>
      <c r="M38" s="536"/>
      <c r="N38" s="536"/>
      <c r="O38" s="536"/>
      <c r="P38" s="536"/>
      <c r="Q38" s="536"/>
      <c r="R38" s="536"/>
      <c r="S38" s="536"/>
      <c r="T38" s="536"/>
      <c r="U38" s="128">
        <f>SUM(B38:T38)</f>
        <v>0</v>
      </c>
    </row>
    <row r="39" spans="1:21" s="125" customFormat="1" ht="31.5" hidden="1">
      <c r="A39" s="44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44" t="s">
        <v>67</v>
      </c>
      <c r="L39" s="49"/>
      <c r="M39" s="49"/>
      <c r="N39" s="49"/>
      <c r="O39" s="49"/>
      <c r="P39" s="49"/>
      <c r="Q39" s="49"/>
      <c r="R39" s="49"/>
      <c r="S39" s="49"/>
      <c r="T39" s="49"/>
      <c r="U39" s="128">
        <f>SUM(B39:T39)</f>
        <v>0</v>
      </c>
    </row>
    <row r="40" spans="1:21" s="125" customFormat="1" ht="15.75" hidden="1">
      <c r="A40" s="44"/>
      <c r="B40" s="49"/>
      <c r="C40" s="49"/>
      <c r="D40" s="49"/>
      <c r="E40" s="49"/>
      <c r="F40" s="49"/>
      <c r="G40" s="49"/>
      <c r="H40" s="49"/>
      <c r="I40" s="49"/>
      <c r="J40" s="49"/>
      <c r="K40" s="44"/>
      <c r="L40" s="49"/>
      <c r="M40" s="49"/>
      <c r="N40" s="49"/>
      <c r="O40" s="49"/>
      <c r="P40" s="49"/>
      <c r="Q40" s="49"/>
      <c r="R40" s="49"/>
      <c r="S40" s="49"/>
      <c r="T40" s="49"/>
      <c r="U40" s="128">
        <f>SUM(B40:T40)</f>
        <v>0</v>
      </c>
    </row>
    <row r="41" spans="1:21" s="125" customFormat="1" ht="31.5" hidden="1">
      <c r="A41" s="44" t="s">
        <v>5</v>
      </c>
      <c r="B41" s="49">
        <f>SUM(B36:B40)</f>
        <v>0</v>
      </c>
      <c r="C41" s="49">
        <f aca="true" t="shared" si="10" ref="C41:J41">SUM(C36:C40)</f>
        <v>0</v>
      </c>
      <c r="D41" s="49">
        <f t="shared" si="10"/>
        <v>0</v>
      </c>
      <c r="E41" s="49">
        <f t="shared" si="10"/>
        <v>0</v>
      </c>
      <c r="F41" s="49">
        <f t="shared" si="10"/>
        <v>0</v>
      </c>
      <c r="G41" s="49">
        <f t="shared" si="10"/>
        <v>0</v>
      </c>
      <c r="H41" s="49">
        <f t="shared" si="10"/>
        <v>0</v>
      </c>
      <c r="I41" s="49">
        <f t="shared" si="10"/>
        <v>0</v>
      </c>
      <c r="J41" s="49">
        <f t="shared" si="10"/>
        <v>0</v>
      </c>
      <c r="K41" s="44" t="s">
        <v>5</v>
      </c>
      <c r="L41" s="49">
        <f>SUM(L36:L40)</f>
        <v>0</v>
      </c>
      <c r="M41" s="49">
        <f aca="true" t="shared" si="11" ref="M41:T41">SUM(M36:M40)</f>
        <v>0</v>
      </c>
      <c r="N41" s="49">
        <f t="shared" si="11"/>
        <v>0</v>
      </c>
      <c r="O41" s="49">
        <f t="shared" si="11"/>
        <v>0</v>
      </c>
      <c r="P41" s="49">
        <f t="shared" si="11"/>
        <v>0</v>
      </c>
      <c r="Q41" s="49">
        <f t="shared" si="11"/>
        <v>0</v>
      </c>
      <c r="R41" s="49">
        <f t="shared" si="11"/>
        <v>0</v>
      </c>
      <c r="S41" s="49">
        <f t="shared" si="11"/>
        <v>0</v>
      </c>
      <c r="T41" s="49">
        <f t="shared" si="11"/>
        <v>0</v>
      </c>
      <c r="U41" s="127">
        <f>SUM(U36:U40)</f>
        <v>0</v>
      </c>
    </row>
    <row r="42" spans="1:21" s="125" customFormat="1" ht="78.75" hidden="1">
      <c r="A42" s="537" t="s">
        <v>96</v>
      </c>
      <c r="B42" s="538"/>
      <c r="C42" s="538"/>
      <c r="D42" s="538"/>
      <c r="E42" s="538"/>
      <c r="F42" s="538"/>
      <c r="G42" s="539"/>
      <c r="H42" s="539"/>
      <c r="I42" s="539"/>
      <c r="J42" s="539"/>
      <c r="K42" s="537" t="s">
        <v>96</v>
      </c>
      <c r="L42" s="538"/>
      <c r="M42" s="538"/>
      <c r="N42" s="538"/>
      <c r="O42" s="538"/>
      <c r="P42" s="538"/>
      <c r="Q42" s="539"/>
      <c r="R42" s="539"/>
      <c r="S42" s="539"/>
      <c r="T42" s="539"/>
      <c r="U42" s="134">
        <f>SUM(B42:T42)</f>
        <v>0</v>
      </c>
    </row>
    <row r="43" spans="1:21" s="125" customFormat="1" ht="78.75" hidden="1">
      <c r="A43" s="44" t="s">
        <v>69</v>
      </c>
      <c r="B43" s="49" t="e">
        <f>B41/B42</f>
        <v>#DIV/0!</v>
      </c>
      <c r="C43" s="49" t="e">
        <f>C41/C42</f>
        <v>#DIV/0!</v>
      </c>
      <c r="D43" s="49" t="e">
        <f>D41/D42</f>
        <v>#DIV/0!</v>
      </c>
      <c r="E43" s="49">
        <v>0</v>
      </c>
      <c r="F43" s="49" t="e">
        <f>F41/F42</f>
        <v>#DIV/0!</v>
      </c>
      <c r="G43" s="49" t="e">
        <f>G41/G42</f>
        <v>#DIV/0!</v>
      </c>
      <c r="H43" s="49" t="e">
        <f>H41/H42</f>
        <v>#DIV/0!</v>
      </c>
      <c r="I43" s="49" t="e">
        <f>I41/I42</f>
        <v>#DIV/0!</v>
      </c>
      <c r="J43" s="49" t="e">
        <f>J41/J42</f>
        <v>#DIV/0!</v>
      </c>
      <c r="K43" s="44" t="s">
        <v>69</v>
      </c>
      <c r="L43" s="49" t="e">
        <f>L41/L42</f>
        <v>#DIV/0!</v>
      </c>
      <c r="M43" s="49" t="e">
        <f>M41/M42</f>
        <v>#DIV/0!</v>
      </c>
      <c r="N43" s="49" t="e">
        <f>N41/N42</f>
        <v>#DIV/0!</v>
      </c>
      <c r="O43" s="49">
        <v>0</v>
      </c>
      <c r="P43" s="49" t="e">
        <f aca="true" t="shared" si="12" ref="P43:U43">P41/P42</f>
        <v>#DIV/0!</v>
      </c>
      <c r="Q43" s="49" t="e">
        <f t="shared" si="12"/>
        <v>#DIV/0!</v>
      </c>
      <c r="R43" s="49" t="e">
        <f t="shared" si="12"/>
        <v>#DIV/0!</v>
      </c>
      <c r="S43" s="49" t="e">
        <f t="shared" si="12"/>
        <v>#DIV/0!</v>
      </c>
      <c r="T43" s="49" t="e">
        <f t="shared" si="12"/>
        <v>#DIV/0!</v>
      </c>
      <c r="U43" s="128" t="e">
        <f t="shared" si="12"/>
        <v>#DIV/0!</v>
      </c>
    </row>
    <row r="44" spans="1:21" ht="18.75" customHeight="1">
      <c r="A44" s="1535" t="s">
        <v>106</v>
      </c>
      <c r="B44" s="1535"/>
      <c r="C44" s="1535"/>
      <c r="D44" s="1535"/>
      <c r="E44" s="1535"/>
      <c r="F44" s="1535"/>
      <c r="G44" s="1535"/>
      <c r="H44" s="1535"/>
      <c r="I44" s="1535"/>
      <c r="J44" s="1535"/>
      <c r="K44" s="1535" t="s">
        <v>106</v>
      </c>
      <c r="L44" s="1535"/>
      <c r="M44" s="1535"/>
      <c r="N44" s="1535"/>
      <c r="O44" s="1535"/>
      <c r="P44" s="1535"/>
      <c r="Q44" s="1535"/>
      <c r="R44" s="1535"/>
      <c r="S44" s="1535"/>
      <c r="T44" s="1535"/>
      <c r="U44" s="1535"/>
    </row>
    <row r="45" spans="1:21" s="514" customFormat="1" ht="49.5" customHeight="1">
      <c r="A45" s="53" t="s">
        <v>0</v>
      </c>
      <c r="B45" s="56" t="s">
        <v>9</v>
      </c>
      <c r="C45" s="56" t="s">
        <v>10</v>
      </c>
      <c r="D45" s="56" t="s">
        <v>11</v>
      </c>
      <c r="E45" s="56" t="s">
        <v>12</v>
      </c>
      <c r="F45" s="56" t="s">
        <v>13</v>
      </c>
      <c r="G45" s="56" t="s">
        <v>14</v>
      </c>
      <c r="H45" s="56" t="s">
        <v>15</v>
      </c>
      <c r="I45" s="56" t="s">
        <v>16</v>
      </c>
      <c r="J45" s="56" t="s">
        <v>17</v>
      </c>
      <c r="K45" s="56" t="s">
        <v>18</v>
      </c>
      <c r="L45" s="56" t="s">
        <v>19</v>
      </c>
      <c r="M45" s="56" t="s">
        <v>20</v>
      </c>
      <c r="N45" s="56" t="s">
        <v>21</v>
      </c>
      <c r="O45" s="56" t="s">
        <v>22</v>
      </c>
      <c r="P45" s="56" t="s">
        <v>23</v>
      </c>
      <c r="Q45" s="56" t="s">
        <v>24</v>
      </c>
      <c r="R45" s="56" t="s">
        <v>25</v>
      </c>
      <c r="S45" s="56" t="s">
        <v>26</v>
      </c>
      <c r="T45" s="56" t="s">
        <v>27</v>
      </c>
      <c r="U45" s="56" t="s">
        <v>50</v>
      </c>
    </row>
    <row r="46" spans="1:21" s="514" customFormat="1" ht="36.75" thickBot="1">
      <c r="A46" s="554" t="s">
        <v>236</v>
      </c>
      <c r="B46" s="47">
        <f>' 2020 ШКОЛЫ  ДЕТИ'!F66</f>
        <v>0</v>
      </c>
      <c r="C46" s="47">
        <f>' 2020 ШКОЛЫ  ДЕТИ'!I66</f>
        <v>0</v>
      </c>
      <c r="D46" s="47">
        <f>' 2020 ШКОЛЫ  ДЕТИ'!L66</f>
        <v>0</v>
      </c>
      <c r="E46" s="47">
        <f>' 2020 ШКОЛЫ  ДЕТИ'!O66</f>
        <v>0</v>
      </c>
      <c r="F46" s="47">
        <f>' 2020 ШКОЛЫ  ДЕТИ'!R66</f>
        <v>0</v>
      </c>
      <c r="G46" s="47">
        <f>' 2020 ШКОЛЫ  ДЕТИ'!U66</f>
        <v>0</v>
      </c>
      <c r="H46" s="47">
        <f>' 2020 ШКОЛЫ  ДЕТИ'!X66</f>
        <v>0</v>
      </c>
      <c r="I46" s="47">
        <f>' 2020 ШКОЛЫ  ДЕТИ'!AA66</f>
        <v>0</v>
      </c>
      <c r="J46" s="47">
        <f>' 2020 ШКОЛЫ  ДЕТИ'!AD66</f>
        <v>0</v>
      </c>
      <c r="K46" s="47">
        <f>' 2020 ШКОЛЫ  ДЕТИ'!AG66</f>
        <v>0</v>
      </c>
      <c r="L46" s="47">
        <f>' 2020 ШКОЛЫ  ДЕТИ'!AJ66</f>
        <v>0</v>
      </c>
      <c r="M46" s="47">
        <f>' 2020 ШКОЛЫ  ДЕТИ'!AM66</f>
        <v>0</v>
      </c>
      <c r="N46" s="47">
        <f>' 2020 ШКОЛЫ  ДЕТИ'!AP66</f>
        <v>0</v>
      </c>
      <c r="O46" s="47">
        <f>' 2020 ШКОЛЫ  ДЕТИ'!AS66</f>
        <v>0</v>
      </c>
      <c r="P46" s="47">
        <f>' 2020 ШКОЛЫ  ДЕТИ'!AV66</f>
        <v>0</v>
      </c>
      <c r="Q46" s="47">
        <f>' 2020 ШКОЛЫ  ДЕТИ'!AY66</f>
        <v>0</v>
      </c>
      <c r="R46" s="47">
        <f>' 2020 ШКОЛЫ  ДЕТИ'!BB66</f>
        <v>0</v>
      </c>
      <c r="S46" s="47">
        <f>' 2020 ШКОЛЫ  ДЕТИ'!BE66</f>
        <v>0</v>
      </c>
      <c r="T46" s="47">
        <f>' 2020 ШКОЛЫ  ДЕТИ'!BG66</f>
        <v>0</v>
      </c>
      <c r="U46" s="70">
        <f>SUM(B46:T46)</f>
        <v>0</v>
      </c>
    </row>
    <row r="47" spans="1:21" s="514" customFormat="1" ht="24.75" thickBot="1">
      <c r="A47" s="554" t="s">
        <v>237</v>
      </c>
      <c r="B47" s="47">
        <f>общехоз!E59</f>
        <v>0</v>
      </c>
      <c r="C47" s="47">
        <f>общехоз!F59</f>
        <v>0</v>
      </c>
      <c r="D47" s="47">
        <f>общехоз!G59</f>
        <v>0</v>
      </c>
      <c r="E47" s="47">
        <f>общехоз!H59</f>
        <v>0</v>
      </c>
      <c r="F47" s="47">
        <f>общехоз!I59</f>
        <v>0</v>
      </c>
      <c r="G47" s="47">
        <f>общехоз!J59</f>
        <v>0</v>
      </c>
      <c r="H47" s="47">
        <f>общехоз!K59</f>
        <v>0</v>
      </c>
      <c r="I47" s="47">
        <f>общехоз!L59</f>
        <v>0</v>
      </c>
      <c r="J47" s="47">
        <f>общехоз!M59</f>
        <v>0</v>
      </c>
      <c r="K47" s="47">
        <f>общехоз!N59</f>
        <v>0</v>
      </c>
      <c r="L47" s="47">
        <f>общехоз!O59</f>
        <v>0</v>
      </c>
      <c r="M47" s="47">
        <f>общехоз!P59</f>
        <v>0</v>
      </c>
      <c r="N47" s="47">
        <f>общехоз!Q59</f>
        <v>0</v>
      </c>
      <c r="O47" s="47">
        <f>общехоз!R59</f>
        <v>0</v>
      </c>
      <c r="P47" s="47">
        <f>общехоз!S59</f>
        <v>0</v>
      </c>
      <c r="Q47" s="47">
        <f>общехоз!T59</f>
        <v>0</v>
      </c>
      <c r="R47" s="47">
        <f>общехоз!U59</f>
        <v>0</v>
      </c>
      <c r="S47" s="47">
        <f>общехоз!V59</f>
        <v>0</v>
      </c>
      <c r="T47" s="47">
        <f>общехоз!W59</f>
        <v>0</v>
      </c>
      <c r="U47" s="70">
        <f>SUM(B47:T47)</f>
        <v>0</v>
      </c>
    </row>
    <row r="48" spans="1:21" s="514" customFormat="1" ht="12.75">
      <c r="A48" s="53" t="s">
        <v>5</v>
      </c>
      <c r="B48" s="47">
        <f>B46+B47</f>
        <v>0</v>
      </c>
      <c r="C48" s="47">
        <f aca="true" t="shared" si="13" ref="C48:T48">C46+C47</f>
        <v>0</v>
      </c>
      <c r="D48" s="47">
        <f t="shared" si="13"/>
        <v>0</v>
      </c>
      <c r="E48" s="47">
        <f t="shared" si="13"/>
        <v>0</v>
      </c>
      <c r="F48" s="47">
        <f t="shared" si="13"/>
        <v>0</v>
      </c>
      <c r="G48" s="47">
        <f t="shared" si="13"/>
        <v>0</v>
      </c>
      <c r="H48" s="47">
        <f t="shared" si="13"/>
        <v>0</v>
      </c>
      <c r="I48" s="47">
        <f t="shared" si="13"/>
        <v>0</v>
      </c>
      <c r="J48" s="47">
        <f t="shared" si="13"/>
        <v>0</v>
      </c>
      <c r="K48" s="47">
        <f t="shared" si="13"/>
        <v>0</v>
      </c>
      <c r="L48" s="47">
        <f t="shared" si="13"/>
        <v>0</v>
      </c>
      <c r="M48" s="47">
        <f t="shared" si="13"/>
        <v>0</v>
      </c>
      <c r="N48" s="47">
        <f t="shared" si="13"/>
        <v>0</v>
      </c>
      <c r="O48" s="47">
        <f t="shared" si="13"/>
        <v>0</v>
      </c>
      <c r="P48" s="47">
        <f t="shared" si="13"/>
        <v>0</v>
      </c>
      <c r="Q48" s="47">
        <f t="shared" si="13"/>
        <v>0</v>
      </c>
      <c r="R48" s="47">
        <f t="shared" si="13"/>
        <v>0</v>
      </c>
      <c r="S48" s="47">
        <f t="shared" si="13"/>
        <v>0</v>
      </c>
      <c r="T48" s="47">
        <f t="shared" si="13"/>
        <v>0</v>
      </c>
      <c r="U48" s="70">
        <f>SUM(B48:T48)</f>
        <v>0</v>
      </c>
    </row>
    <row r="49" spans="1:21" s="514" customFormat="1" ht="12.75">
      <c r="A49" s="515" t="s">
        <v>222</v>
      </c>
      <c r="B49" s="100">
        <f>' 2020 ШКОЛЫ  ДЕТИ'!F67</f>
        <v>0</v>
      </c>
      <c r="C49" s="100">
        <f>' 2020 ШКОЛЫ  ДЕТИ'!I67</f>
        <v>0</v>
      </c>
      <c r="D49" s="100">
        <f>' 2020 ШКОЛЫ  ДЕТИ'!L67</f>
        <v>0</v>
      </c>
      <c r="E49" s="100">
        <f>' 2020 ШКОЛЫ  ДЕТИ'!O67</f>
        <v>0</v>
      </c>
      <c r="F49" s="100">
        <f>' 2020 ШКОЛЫ  ДЕТИ'!R67</f>
        <v>0</v>
      </c>
      <c r="G49" s="100">
        <f>' 2020 ШКОЛЫ  ДЕТИ'!U67</f>
        <v>0</v>
      </c>
      <c r="H49" s="100">
        <f>' 2020 ШКОЛЫ  ДЕТИ'!X67</f>
        <v>0</v>
      </c>
      <c r="I49" s="100">
        <f>' 2020 ШКОЛЫ  ДЕТИ'!AA67</f>
        <v>0</v>
      </c>
      <c r="J49" s="100">
        <f>' 2020 ШКОЛЫ  ДЕТИ'!AD67</f>
        <v>0</v>
      </c>
      <c r="K49" s="100">
        <f>' 2020 ШКОЛЫ  ДЕТИ'!AG67</f>
        <v>0</v>
      </c>
      <c r="L49" s="100">
        <f>' 2020 ШКОЛЫ  ДЕТИ'!AJ67</f>
        <v>0</v>
      </c>
      <c r="M49" s="100">
        <f>' 2020 ШКОЛЫ  ДЕТИ'!AM67</f>
        <v>0</v>
      </c>
      <c r="N49" s="100">
        <f>' 2020 ШКОЛЫ  ДЕТИ'!AP67</f>
        <v>0</v>
      </c>
      <c r="O49" s="100">
        <f>' 2020 ШКОЛЫ  ДЕТИ'!AS67</f>
        <v>0</v>
      </c>
      <c r="P49" s="100">
        <f>' 2020 ШКОЛЫ  ДЕТИ'!AV67</f>
        <v>0</v>
      </c>
      <c r="Q49" s="100">
        <f>' 2020 ШКОЛЫ  ДЕТИ'!AY67</f>
        <v>0</v>
      </c>
      <c r="R49" s="100">
        <f>' 2020 ШКОЛЫ  ДЕТИ'!BB67</f>
        <v>0</v>
      </c>
      <c r="S49" s="100">
        <f>' 2020 ШКОЛЫ  ДЕТИ'!BE67</f>
        <v>0</v>
      </c>
      <c r="T49" s="100">
        <f>' 2020 ШКОЛЫ  ДЕТИ'!BG67</f>
        <v>0</v>
      </c>
      <c r="U49" s="70">
        <f>SUM(B49:T49)</f>
        <v>0</v>
      </c>
    </row>
    <row r="50" spans="1:21" s="514" customFormat="1" ht="25.5">
      <c r="A50" s="53" t="s">
        <v>69</v>
      </c>
      <c r="B50" s="47" t="e">
        <f>B48/B49</f>
        <v>#DIV/0!</v>
      </c>
      <c r="C50" s="47" t="e">
        <f aca="true" t="shared" si="14" ref="C50:U50">C48/C49</f>
        <v>#DIV/0!</v>
      </c>
      <c r="D50" s="47" t="e">
        <f t="shared" si="14"/>
        <v>#DIV/0!</v>
      </c>
      <c r="E50" s="47" t="e">
        <f t="shared" si="14"/>
        <v>#DIV/0!</v>
      </c>
      <c r="F50" s="47" t="e">
        <f t="shared" si="14"/>
        <v>#DIV/0!</v>
      </c>
      <c r="G50" s="47" t="e">
        <f t="shared" si="14"/>
        <v>#DIV/0!</v>
      </c>
      <c r="H50" s="47" t="e">
        <f t="shared" si="14"/>
        <v>#DIV/0!</v>
      </c>
      <c r="I50" s="47" t="e">
        <f t="shared" si="14"/>
        <v>#DIV/0!</v>
      </c>
      <c r="J50" s="47" t="e">
        <f t="shared" si="14"/>
        <v>#DIV/0!</v>
      </c>
      <c r="K50" s="47" t="e">
        <f t="shared" si="14"/>
        <v>#DIV/0!</v>
      </c>
      <c r="L50" s="47" t="e">
        <f t="shared" si="14"/>
        <v>#DIV/0!</v>
      </c>
      <c r="M50" s="47" t="e">
        <f t="shared" si="14"/>
        <v>#DIV/0!</v>
      </c>
      <c r="N50" s="47" t="e">
        <f t="shared" si="14"/>
        <v>#DIV/0!</v>
      </c>
      <c r="O50" s="47" t="e">
        <f t="shared" si="14"/>
        <v>#DIV/0!</v>
      </c>
      <c r="P50" s="47" t="e">
        <f t="shared" si="14"/>
        <v>#DIV/0!</v>
      </c>
      <c r="Q50" s="47" t="e">
        <f t="shared" si="14"/>
        <v>#DIV/0!</v>
      </c>
      <c r="R50" s="47" t="e">
        <f t="shared" si="14"/>
        <v>#DIV/0!</v>
      </c>
      <c r="S50" s="47" t="e">
        <f t="shared" si="14"/>
        <v>#DIV/0!</v>
      </c>
      <c r="T50" s="47" t="e">
        <f t="shared" si="14"/>
        <v>#DIV/0!</v>
      </c>
      <c r="U50" s="47" t="e">
        <f t="shared" si="14"/>
        <v>#DIV/0!</v>
      </c>
    </row>
    <row r="51" spans="1:21" ht="18.75" customHeight="1">
      <c r="A51" s="1535" t="s">
        <v>107</v>
      </c>
      <c r="B51" s="1535"/>
      <c r="C51" s="1535"/>
      <c r="D51" s="1535"/>
      <c r="E51" s="1535"/>
      <c r="F51" s="1535"/>
      <c r="G51" s="1535"/>
      <c r="H51" s="1535"/>
      <c r="I51" s="1535"/>
      <c r="J51" s="1535"/>
      <c r="K51" s="533"/>
      <c r="L51" s="533"/>
      <c r="M51" s="533"/>
      <c r="N51" s="533"/>
      <c r="O51" s="115"/>
      <c r="P51" s="115"/>
      <c r="Q51" s="115"/>
      <c r="R51" s="115"/>
      <c r="S51" s="115"/>
      <c r="T51" s="115"/>
      <c r="U51" s="121"/>
    </row>
    <row r="52" spans="1:21" s="514" customFormat="1" ht="38.25">
      <c r="A52" s="53" t="s">
        <v>0</v>
      </c>
      <c r="B52" s="516" t="s">
        <v>9</v>
      </c>
      <c r="C52" s="516" t="s">
        <v>10</v>
      </c>
      <c r="D52" s="516" t="s">
        <v>11</v>
      </c>
      <c r="E52" s="516" t="s">
        <v>12</v>
      </c>
      <c r="F52" s="516" t="s">
        <v>13</v>
      </c>
      <c r="G52" s="516" t="s">
        <v>14</v>
      </c>
      <c r="H52" s="516" t="s">
        <v>15</v>
      </c>
      <c r="I52" s="516" t="s">
        <v>16</v>
      </c>
      <c r="J52" s="516" t="s">
        <v>17</v>
      </c>
      <c r="K52" s="516" t="s">
        <v>18</v>
      </c>
      <c r="L52" s="516" t="s">
        <v>19</v>
      </c>
      <c r="M52" s="516" t="s">
        <v>20</v>
      </c>
      <c r="N52" s="516" t="s">
        <v>21</v>
      </c>
      <c r="O52" s="516" t="s">
        <v>22</v>
      </c>
      <c r="P52" s="516" t="s">
        <v>23</v>
      </c>
      <c r="Q52" s="516" t="s">
        <v>24</v>
      </c>
      <c r="R52" s="516" t="s">
        <v>25</v>
      </c>
      <c r="S52" s="516" t="s">
        <v>26</v>
      </c>
      <c r="T52" s="516" t="s">
        <v>27</v>
      </c>
      <c r="U52" s="516" t="s">
        <v>50</v>
      </c>
    </row>
    <row r="53" spans="1:21" s="514" customFormat="1" ht="36.75" thickBot="1">
      <c r="A53" s="554" t="s">
        <v>236</v>
      </c>
      <c r="B53" s="47">
        <f>' 2020 ШКОЛЫ  ДЕТИ'!F78</f>
        <v>0</v>
      </c>
      <c r="C53" s="47">
        <f>' 2020 ШКОЛЫ  ДЕТИ'!I78</f>
        <v>0</v>
      </c>
      <c r="D53" s="47">
        <f>' 2020 ШКОЛЫ  ДЕТИ'!L78</f>
        <v>0</v>
      </c>
      <c r="E53" s="47">
        <f>' 2020 ШКОЛЫ  ДЕТИ'!O78</f>
        <v>0</v>
      </c>
      <c r="F53" s="47">
        <f>' 2020 ШКОЛЫ  ДЕТИ'!R78</f>
        <v>0</v>
      </c>
      <c r="G53" s="47">
        <f>' 2020 ШКОЛЫ  ДЕТИ'!U78</f>
        <v>0</v>
      </c>
      <c r="H53" s="47">
        <f>' 2020 ШКОЛЫ  ДЕТИ'!X78</f>
        <v>0</v>
      </c>
      <c r="I53" s="47">
        <f>' 2020 ШКОЛЫ  ДЕТИ'!AA78</f>
        <v>0</v>
      </c>
      <c r="J53" s="47">
        <f>' 2020 ШКОЛЫ  ДЕТИ'!AD78</f>
        <v>0</v>
      </c>
      <c r="K53" s="47">
        <f>' 2020 ШКОЛЫ  ДЕТИ'!AG78</f>
        <v>0</v>
      </c>
      <c r="L53" s="47">
        <f>' 2020 ШКОЛЫ  ДЕТИ'!AJ78</f>
        <v>0</v>
      </c>
      <c r="M53" s="47">
        <f>' 2020 ШКОЛЫ  ДЕТИ'!AM78</f>
        <v>0</v>
      </c>
      <c r="N53" s="47">
        <f>' 2020 ШКОЛЫ  ДЕТИ'!AP78</f>
        <v>0</v>
      </c>
      <c r="O53" s="47">
        <f>' 2020 ШКОЛЫ  ДЕТИ'!AS78</f>
        <v>0</v>
      </c>
      <c r="P53" s="47">
        <f>' 2020 ШКОЛЫ  ДЕТИ'!AV78</f>
        <v>0</v>
      </c>
      <c r="Q53" s="47">
        <f>' 2020 ШКОЛЫ  ДЕТИ'!AY78</f>
        <v>0</v>
      </c>
      <c r="R53" s="47">
        <f>' 2020 ШКОЛЫ  ДЕТИ'!BB78</f>
        <v>0</v>
      </c>
      <c r="S53" s="47">
        <f>' 2020 ШКОЛЫ  ДЕТИ'!BE78</f>
        <v>0</v>
      </c>
      <c r="T53" s="47">
        <f>' 2020 ШКОЛЫ  ДЕТИ'!BG78</f>
        <v>0</v>
      </c>
      <c r="U53" s="70">
        <f>SUM(B53:T53)</f>
        <v>0</v>
      </c>
    </row>
    <row r="54" spans="1:21" s="514" customFormat="1" ht="24.75" thickBot="1">
      <c r="A54" s="554" t="s">
        <v>237</v>
      </c>
      <c r="B54" s="47">
        <f>общехоз!E65</f>
        <v>0</v>
      </c>
      <c r="C54" s="47">
        <f>общехоз!F65</f>
        <v>0</v>
      </c>
      <c r="D54" s="47">
        <f>общехоз!G65</f>
        <v>0</v>
      </c>
      <c r="E54" s="47">
        <f>общехоз!H65</f>
        <v>0</v>
      </c>
      <c r="F54" s="47">
        <f>общехоз!I65</f>
        <v>0</v>
      </c>
      <c r="G54" s="47">
        <f>общехоз!J65</f>
        <v>0</v>
      </c>
      <c r="H54" s="47">
        <f>общехоз!K65</f>
        <v>0</v>
      </c>
      <c r="I54" s="47">
        <f>общехоз!L65</f>
        <v>0</v>
      </c>
      <c r="J54" s="47">
        <f>общехоз!M65</f>
        <v>0</v>
      </c>
      <c r="K54" s="47">
        <f>общехоз!N65</f>
        <v>0</v>
      </c>
      <c r="L54" s="47">
        <f>общехоз!O65</f>
        <v>0</v>
      </c>
      <c r="M54" s="47">
        <f>общехоз!P65</f>
        <v>0</v>
      </c>
      <c r="N54" s="47">
        <f>общехоз!Q65</f>
        <v>0</v>
      </c>
      <c r="O54" s="47">
        <f>общехоз!R65</f>
        <v>0</v>
      </c>
      <c r="P54" s="47">
        <f>общехоз!S65</f>
        <v>0</v>
      </c>
      <c r="Q54" s="47">
        <f>общехоз!T65</f>
        <v>0</v>
      </c>
      <c r="R54" s="47">
        <f>общехоз!U65</f>
        <v>0</v>
      </c>
      <c r="S54" s="47">
        <f>общехоз!V65</f>
        <v>0</v>
      </c>
      <c r="T54" s="47">
        <f>общехоз!W65</f>
        <v>0</v>
      </c>
      <c r="U54" s="70">
        <f>SUM(B54:T54)</f>
        <v>0</v>
      </c>
    </row>
    <row r="55" spans="1:21" s="514" customFormat="1" ht="12.75">
      <c r="A55" s="53" t="s">
        <v>5</v>
      </c>
      <c r="B55" s="47">
        <f>B53+B54</f>
        <v>0</v>
      </c>
      <c r="C55" s="47">
        <f aca="true" t="shared" si="15" ref="C55:T55">C53+C54</f>
        <v>0</v>
      </c>
      <c r="D55" s="47">
        <f t="shared" si="15"/>
        <v>0</v>
      </c>
      <c r="E55" s="47">
        <f t="shared" si="15"/>
        <v>0</v>
      </c>
      <c r="F55" s="47">
        <f t="shared" si="15"/>
        <v>0</v>
      </c>
      <c r="G55" s="47">
        <f t="shared" si="15"/>
        <v>0</v>
      </c>
      <c r="H55" s="47">
        <f t="shared" si="15"/>
        <v>0</v>
      </c>
      <c r="I55" s="47">
        <f t="shared" si="15"/>
        <v>0</v>
      </c>
      <c r="J55" s="47">
        <f t="shared" si="15"/>
        <v>0</v>
      </c>
      <c r="K55" s="47">
        <f t="shared" si="15"/>
        <v>0</v>
      </c>
      <c r="L55" s="47">
        <f t="shared" si="15"/>
        <v>0</v>
      </c>
      <c r="M55" s="47">
        <f t="shared" si="15"/>
        <v>0</v>
      </c>
      <c r="N55" s="47">
        <f t="shared" si="15"/>
        <v>0</v>
      </c>
      <c r="O55" s="47">
        <f t="shared" si="15"/>
        <v>0</v>
      </c>
      <c r="P55" s="47">
        <f t="shared" si="15"/>
        <v>0</v>
      </c>
      <c r="Q55" s="47">
        <f t="shared" si="15"/>
        <v>0</v>
      </c>
      <c r="R55" s="47">
        <f t="shared" si="15"/>
        <v>0</v>
      </c>
      <c r="S55" s="47">
        <f t="shared" si="15"/>
        <v>0</v>
      </c>
      <c r="T55" s="47">
        <f t="shared" si="15"/>
        <v>0</v>
      </c>
      <c r="U55" s="70">
        <f>SUM(B55:T55)</f>
        <v>0</v>
      </c>
    </row>
    <row r="56" spans="1:21" s="514" customFormat="1" ht="12.75">
      <c r="A56" s="515" t="s">
        <v>222</v>
      </c>
      <c r="B56" s="47">
        <f>' 2020 ШКОЛЫ  ДЕТИ'!F79</f>
        <v>0</v>
      </c>
      <c r="C56" s="47">
        <f>' 2020 ШКОЛЫ  ДЕТИ'!I79</f>
        <v>0</v>
      </c>
      <c r="D56" s="47">
        <f>' 2020 ШКОЛЫ  ДЕТИ'!L79</f>
        <v>0</v>
      </c>
      <c r="E56" s="47">
        <f>' 2020 ШКОЛЫ  ДЕТИ'!O79</f>
        <v>0</v>
      </c>
      <c r="F56" s="47">
        <f>' 2020 ШКОЛЫ  ДЕТИ'!R79</f>
        <v>0</v>
      </c>
      <c r="G56" s="47">
        <f>' 2020 ШКОЛЫ  ДЕТИ'!U79</f>
        <v>0</v>
      </c>
      <c r="H56" s="47">
        <f>' 2020 ШКОЛЫ  ДЕТИ'!X79</f>
        <v>0</v>
      </c>
      <c r="I56" s="47">
        <f>' 2020 ШКОЛЫ  ДЕТИ'!AA79</f>
        <v>0</v>
      </c>
      <c r="J56" s="47">
        <f>' 2020 ШКОЛЫ  ДЕТИ'!AD79</f>
        <v>0</v>
      </c>
      <c r="K56" s="47">
        <f>' 2020 ШКОЛЫ  ДЕТИ'!AG79</f>
        <v>0</v>
      </c>
      <c r="L56" s="47">
        <f>' 2020 ШКОЛЫ  ДЕТИ'!AJ79</f>
        <v>0</v>
      </c>
      <c r="M56" s="47">
        <f>' 2020 ШКОЛЫ  ДЕТИ'!AM79</f>
        <v>0</v>
      </c>
      <c r="N56" s="47">
        <f>' 2020 ШКОЛЫ  ДЕТИ'!AP79</f>
        <v>0</v>
      </c>
      <c r="O56" s="47">
        <f>' 2020 ШКОЛЫ  ДЕТИ'!AS79</f>
        <v>0</v>
      </c>
      <c r="P56" s="47">
        <f>' 2020 ШКОЛЫ  ДЕТИ'!AV79</f>
        <v>0</v>
      </c>
      <c r="Q56" s="47">
        <f>' 2020 ШКОЛЫ  ДЕТИ'!AY79</f>
        <v>0</v>
      </c>
      <c r="R56" s="47">
        <f>' 2020 ШКОЛЫ  ДЕТИ'!BB79</f>
        <v>0</v>
      </c>
      <c r="S56" s="47">
        <f>' 2020 ШКОЛЫ  ДЕТИ'!BE79</f>
        <v>0</v>
      </c>
      <c r="T56" s="47">
        <f>' 2020 ШКОЛЫ  ДЕТИ'!BG79</f>
        <v>0</v>
      </c>
      <c r="U56" s="70">
        <f>SUM(B56:T56)</f>
        <v>0</v>
      </c>
    </row>
    <row r="57" spans="1:21" s="514" customFormat="1" ht="25.5">
      <c r="A57" s="53" t="s">
        <v>69</v>
      </c>
      <c r="B57" s="47" t="e">
        <f>B55/B56</f>
        <v>#DIV/0!</v>
      </c>
      <c r="C57" s="47" t="e">
        <f aca="true" t="shared" si="16" ref="C57:U57">C55/C56</f>
        <v>#DIV/0!</v>
      </c>
      <c r="D57" s="47" t="e">
        <f t="shared" si="16"/>
        <v>#DIV/0!</v>
      </c>
      <c r="E57" s="47" t="e">
        <f t="shared" si="16"/>
        <v>#DIV/0!</v>
      </c>
      <c r="F57" s="47" t="e">
        <f t="shared" si="16"/>
        <v>#DIV/0!</v>
      </c>
      <c r="G57" s="47" t="e">
        <f t="shared" si="16"/>
        <v>#DIV/0!</v>
      </c>
      <c r="H57" s="47" t="e">
        <f t="shared" si="16"/>
        <v>#DIV/0!</v>
      </c>
      <c r="I57" s="47" t="e">
        <f t="shared" si="16"/>
        <v>#DIV/0!</v>
      </c>
      <c r="J57" s="47" t="e">
        <f t="shared" si="16"/>
        <v>#DIV/0!</v>
      </c>
      <c r="K57" s="47" t="e">
        <f t="shared" si="16"/>
        <v>#DIV/0!</v>
      </c>
      <c r="L57" s="47" t="e">
        <f t="shared" si="16"/>
        <v>#DIV/0!</v>
      </c>
      <c r="M57" s="47" t="e">
        <f t="shared" si="16"/>
        <v>#DIV/0!</v>
      </c>
      <c r="N57" s="47" t="e">
        <f t="shared" si="16"/>
        <v>#DIV/0!</v>
      </c>
      <c r="O57" s="47" t="e">
        <f t="shared" si="16"/>
        <v>#DIV/0!</v>
      </c>
      <c r="P57" s="47" t="e">
        <f t="shared" si="16"/>
        <v>#DIV/0!</v>
      </c>
      <c r="Q57" s="47" t="e">
        <f t="shared" si="16"/>
        <v>#DIV/0!</v>
      </c>
      <c r="R57" s="47" t="e">
        <f t="shared" si="16"/>
        <v>#DIV/0!</v>
      </c>
      <c r="S57" s="47" t="e">
        <f t="shared" si="16"/>
        <v>#DIV/0!</v>
      </c>
      <c r="T57" s="47" t="e">
        <f t="shared" si="16"/>
        <v>#DIV/0!</v>
      </c>
      <c r="U57" s="47" t="e">
        <f t="shared" si="16"/>
        <v>#DIV/0!</v>
      </c>
    </row>
    <row r="58" spans="1:21" s="41" customFormat="1" ht="15.75">
      <c r="A58" s="1537" t="s">
        <v>108</v>
      </c>
      <c r="B58" s="1537"/>
      <c r="C58" s="1537"/>
      <c r="D58" s="1537"/>
      <c r="E58" s="1537"/>
      <c r="F58" s="1537"/>
      <c r="G58" s="1537"/>
      <c r="H58" s="1537"/>
      <c r="I58" s="1537"/>
      <c r="J58" s="1537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99"/>
    </row>
    <row r="59" spans="1:21" s="514" customFormat="1" ht="38.25">
      <c r="A59" s="53" t="s">
        <v>0</v>
      </c>
      <c r="B59" s="56" t="s">
        <v>9</v>
      </c>
      <c r="C59" s="56" t="s">
        <v>10</v>
      </c>
      <c r="D59" s="56" t="s">
        <v>11</v>
      </c>
      <c r="E59" s="56" t="s">
        <v>12</v>
      </c>
      <c r="F59" s="56" t="s">
        <v>13</v>
      </c>
      <c r="G59" s="56" t="s">
        <v>14</v>
      </c>
      <c r="H59" s="56" t="s">
        <v>15</v>
      </c>
      <c r="I59" s="56" t="s">
        <v>16</v>
      </c>
      <c r="J59" s="56" t="s">
        <v>17</v>
      </c>
      <c r="K59" s="56" t="s">
        <v>18</v>
      </c>
      <c r="L59" s="56" t="s">
        <v>19</v>
      </c>
      <c r="M59" s="56" t="s">
        <v>20</v>
      </c>
      <c r="N59" s="56" t="s">
        <v>21</v>
      </c>
      <c r="O59" s="56" t="s">
        <v>22</v>
      </c>
      <c r="P59" s="56" t="s">
        <v>23</v>
      </c>
      <c r="Q59" s="56" t="s">
        <v>24</v>
      </c>
      <c r="R59" s="56" t="s">
        <v>25</v>
      </c>
      <c r="S59" s="56" t="s">
        <v>26</v>
      </c>
      <c r="T59" s="56" t="s">
        <v>27</v>
      </c>
      <c r="U59" s="56" t="s">
        <v>50</v>
      </c>
    </row>
    <row r="60" spans="1:21" s="514" customFormat="1" ht="36.75" thickBot="1">
      <c r="A60" s="554" t="s">
        <v>236</v>
      </c>
      <c r="B60" s="47">
        <f>' 2020 ШКОЛЫ  ДЕТИ'!F90</f>
        <v>0</v>
      </c>
      <c r="C60" s="47">
        <f>' 2020 ШКОЛЫ  ДЕТИ'!I90</f>
        <v>0</v>
      </c>
      <c r="D60" s="47">
        <f>' 2020 ШКОЛЫ  ДЕТИ'!L90</f>
        <v>0</v>
      </c>
      <c r="E60" s="47">
        <f>' 2020 ШКОЛЫ  ДЕТИ'!O90</f>
        <v>0</v>
      </c>
      <c r="F60" s="47">
        <f>' 2020 ШКОЛЫ  ДЕТИ'!R90</f>
        <v>0</v>
      </c>
      <c r="G60" s="47">
        <f>' 2020 ШКОЛЫ  ДЕТИ'!U90</f>
        <v>0</v>
      </c>
      <c r="H60" s="47">
        <f>' 2020 ШКОЛЫ  ДЕТИ'!X90</f>
        <v>0</v>
      </c>
      <c r="I60" s="47">
        <f>' 2020 ШКОЛЫ  ДЕТИ'!AA90</f>
        <v>0</v>
      </c>
      <c r="J60" s="47">
        <f>' 2020 ШКОЛЫ  ДЕТИ'!AD90</f>
        <v>0</v>
      </c>
      <c r="K60" s="47">
        <f>' 2020 ШКОЛЫ  ДЕТИ'!AG90</f>
        <v>0</v>
      </c>
      <c r="L60" s="47">
        <f>' 2020 ШКОЛЫ  ДЕТИ'!AJ90</f>
        <v>0</v>
      </c>
      <c r="M60" s="47">
        <f>' 2020 ШКОЛЫ  ДЕТИ'!AM90</f>
        <v>0</v>
      </c>
      <c r="N60" s="47">
        <f>' 2020 ШКОЛЫ  ДЕТИ'!AP90</f>
        <v>0</v>
      </c>
      <c r="O60" s="47">
        <f>' 2020 ШКОЛЫ  ДЕТИ'!AS90</f>
        <v>0</v>
      </c>
      <c r="P60" s="47">
        <f>' 2020 ШКОЛЫ  ДЕТИ'!AV90</f>
        <v>0</v>
      </c>
      <c r="Q60" s="47">
        <f>' 2020 ШКОЛЫ  ДЕТИ'!AY90</f>
        <v>0</v>
      </c>
      <c r="R60" s="47">
        <f>' 2020 ШКОЛЫ  ДЕТИ'!BB90</f>
        <v>0</v>
      </c>
      <c r="S60" s="47">
        <f>' 2020 ШКОЛЫ  ДЕТИ'!BE90</f>
        <v>0</v>
      </c>
      <c r="T60" s="47">
        <f>' 2020 ШКОЛЫ  ДЕТИ'!BG90</f>
        <v>0</v>
      </c>
      <c r="U60" s="100">
        <f>SUM(B60:T60)</f>
        <v>0</v>
      </c>
    </row>
    <row r="61" spans="1:21" s="514" customFormat="1" ht="24.75" thickBot="1">
      <c r="A61" s="554" t="s">
        <v>237</v>
      </c>
      <c r="B61" s="47">
        <f>общехоз!E70</f>
        <v>0</v>
      </c>
      <c r="C61" s="47">
        <f>общехоз!F70</f>
        <v>0</v>
      </c>
      <c r="D61" s="47">
        <f>общехоз!G70</f>
        <v>0</v>
      </c>
      <c r="E61" s="47">
        <f>общехоз!H70</f>
        <v>0</v>
      </c>
      <c r="F61" s="47">
        <f>общехоз!I70</f>
        <v>0</v>
      </c>
      <c r="G61" s="47">
        <f>общехоз!J70</f>
        <v>0</v>
      </c>
      <c r="H61" s="47">
        <f>общехоз!K70</f>
        <v>0</v>
      </c>
      <c r="I61" s="47">
        <f>общехоз!L70</f>
        <v>0</v>
      </c>
      <c r="J61" s="47">
        <f>общехоз!M70</f>
        <v>0</v>
      </c>
      <c r="K61" s="47">
        <f>общехоз!N70</f>
        <v>0</v>
      </c>
      <c r="L61" s="47">
        <f>общехоз!O70</f>
        <v>0</v>
      </c>
      <c r="M61" s="47">
        <f>общехоз!P70</f>
        <v>0</v>
      </c>
      <c r="N61" s="47">
        <f>общехоз!Q70</f>
        <v>0</v>
      </c>
      <c r="O61" s="47">
        <f>общехоз!R70</f>
        <v>0</v>
      </c>
      <c r="P61" s="47">
        <f>общехоз!S70</f>
        <v>0</v>
      </c>
      <c r="Q61" s="47">
        <f>общехоз!T70</f>
        <v>0</v>
      </c>
      <c r="R61" s="47">
        <f>общехоз!U70</f>
        <v>0</v>
      </c>
      <c r="S61" s="47">
        <f>общехоз!V70</f>
        <v>0</v>
      </c>
      <c r="T61" s="47">
        <f>общехоз!W70</f>
        <v>0</v>
      </c>
      <c r="U61" s="100">
        <f>SUM(B61:T61)</f>
        <v>0</v>
      </c>
    </row>
    <row r="62" spans="1:21" s="514" customFormat="1" ht="12.75">
      <c r="A62" s="53" t="s">
        <v>5</v>
      </c>
      <c r="B62" s="47">
        <f>B60+B61</f>
        <v>0</v>
      </c>
      <c r="C62" s="47">
        <f aca="true" t="shared" si="17" ref="C62:T62">C60+C61</f>
        <v>0</v>
      </c>
      <c r="D62" s="47">
        <f t="shared" si="17"/>
        <v>0</v>
      </c>
      <c r="E62" s="47">
        <f t="shared" si="17"/>
        <v>0</v>
      </c>
      <c r="F62" s="47">
        <f t="shared" si="17"/>
        <v>0</v>
      </c>
      <c r="G62" s="47">
        <f t="shared" si="17"/>
        <v>0</v>
      </c>
      <c r="H62" s="47">
        <f t="shared" si="17"/>
        <v>0</v>
      </c>
      <c r="I62" s="47">
        <f t="shared" si="17"/>
        <v>0</v>
      </c>
      <c r="J62" s="47">
        <f t="shared" si="17"/>
        <v>0</v>
      </c>
      <c r="K62" s="47">
        <f t="shared" si="17"/>
        <v>0</v>
      </c>
      <c r="L62" s="47">
        <f t="shared" si="17"/>
        <v>0</v>
      </c>
      <c r="M62" s="47">
        <f t="shared" si="17"/>
        <v>0</v>
      </c>
      <c r="N62" s="47">
        <f t="shared" si="17"/>
        <v>0</v>
      </c>
      <c r="O62" s="47">
        <f t="shared" si="17"/>
        <v>0</v>
      </c>
      <c r="P62" s="47">
        <f t="shared" si="17"/>
        <v>0</v>
      </c>
      <c r="Q62" s="47">
        <f t="shared" si="17"/>
        <v>0</v>
      </c>
      <c r="R62" s="47">
        <f t="shared" si="17"/>
        <v>0</v>
      </c>
      <c r="S62" s="47">
        <f t="shared" si="17"/>
        <v>0</v>
      </c>
      <c r="T62" s="47">
        <f t="shared" si="17"/>
        <v>0</v>
      </c>
      <c r="U62" s="100">
        <f>SUM(B62:T62)</f>
        <v>0</v>
      </c>
    </row>
    <row r="63" spans="1:21" s="514" customFormat="1" ht="12.75">
      <c r="A63" s="515" t="s">
        <v>222</v>
      </c>
      <c r="B63" s="47">
        <f>' 2020 ШКОЛЫ  ДЕТИ'!F91</f>
        <v>0</v>
      </c>
      <c r="C63" s="47">
        <f>' 2020 ШКОЛЫ  ДЕТИ'!I91</f>
        <v>0</v>
      </c>
      <c r="D63" s="47">
        <f>' 2020 ШКОЛЫ  ДЕТИ'!L91</f>
        <v>0</v>
      </c>
      <c r="E63" s="47">
        <f>' 2020 ШКОЛЫ  ДЕТИ'!O91</f>
        <v>0</v>
      </c>
      <c r="F63" s="47">
        <f>' 2020 ШКОЛЫ  ДЕТИ'!R91</f>
        <v>0</v>
      </c>
      <c r="G63" s="47">
        <f>' 2020 ШКОЛЫ  ДЕТИ'!U91</f>
        <v>0</v>
      </c>
      <c r="H63" s="47">
        <f>' 2020 ШКОЛЫ  ДЕТИ'!X91</f>
        <v>0</v>
      </c>
      <c r="I63" s="47">
        <f>' 2020 ШКОЛЫ  ДЕТИ'!AA91</f>
        <v>0</v>
      </c>
      <c r="J63" s="47">
        <f>' 2020 ШКОЛЫ  ДЕТИ'!AD91</f>
        <v>0</v>
      </c>
      <c r="K63" s="47">
        <f>' 2020 ШКОЛЫ  ДЕТИ'!AG91</f>
        <v>0</v>
      </c>
      <c r="L63" s="47">
        <f>' 2020 ШКОЛЫ  ДЕТИ'!AJ91</f>
        <v>0</v>
      </c>
      <c r="M63" s="47">
        <f>' 2020 ШКОЛЫ  ДЕТИ'!AM91</f>
        <v>0</v>
      </c>
      <c r="N63" s="47">
        <f>' 2020 ШКОЛЫ  ДЕТИ'!AP91</f>
        <v>0</v>
      </c>
      <c r="O63" s="47">
        <f>' 2020 ШКОЛЫ  ДЕТИ'!AS91</f>
        <v>0</v>
      </c>
      <c r="P63" s="47">
        <f>' 2020 ШКОЛЫ  ДЕТИ'!AV91</f>
        <v>0</v>
      </c>
      <c r="Q63" s="47">
        <f>' 2020 ШКОЛЫ  ДЕТИ'!AY91</f>
        <v>0</v>
      </c>
      <c r="R63" s="47">
        <f>' 2020 ШКОЛЫ  ДЕТИ'!BB91</f>
        <v>0</v>
      </c>
      <c r="S63" s="47">
        <f>' 2020 ШКОЛЫ  ДЕТИ'!BE91</f>
        <v>0</v>
      </c>
      <c r="T63" s="47">
        <f>' 2020 ШКОЛЫ  ДЕТИ'!BG91</f>
        <v>0</v>
      </c>
      <c r="U63" s="100">
        <f>SUM(B63:T63)</f>
        <v>0</v>
      </c>
    </row>
    <row r="64" spans="1:21" s="514" customFormat="1" ht="25.5">
      <c r="A64" s="53" t="s">
        <v>69</v>
      </c>
      <c r="B64" s="47" t="e">
        <f>B62/B63</f>
        <v>#DIV/0!</v>
      </c>
      <c r="C64" s="47" t="e">
        <f aca="true" t="shared" si="18" ref="C64:U64">C62/C63</f>
        <v>#DIV/0!</v>
      </c>
      <c r="D64" s="47" t="e">
        <f t="shared" si="18"/>
        <v>#DIV/0!</v>
      </c>
      <c r="E64" s="47" t="e">
        <f t="shared" si="18"/>
        <v>#DIV/0!</v>
      </c>
      <c r="F64" s="47" t="e">
        <f t="shared" si="18"/>
        <v>#DIV/0!</v>
      </c>
      <c r="G64" s="47" t="e">
        <f t="shared" si="18"/>
        <v>#DIV/0!</v>
      </c>
      <c r="H64" s="47" t="e">
        <f t="shared" si="18"/>
        <v>#DIV/0!</v>
      </c>
      <c r="I64" s="47" t="e">
        <f t="shared" si="18"/>
        <v>#DIV/0!</v>
      </c>
      <c r="J64" s="47" t="e">
        <f t="shared" si="18"/>
        <v>#DIV/0!</v>
      </c>
      <c r="K64" s="47" t="e">
        <f t="shared" si="18"/>
        <v>#DIV/0!</v>
      </c>
      <c r="L64" s="47" t="e">
        <f t="shared" si="18"/>
        <v>#DIV/0!</v>
      </c>
      <c r="M64" s="47" t="e">
        <f t="shared" si="18"/>
        <v>#DIV/0!</v>
      </c>
      <c r="N64" s="47" t="e">
        <f t="shared" si="18"/>
        <v>#DIV/0!</v>
      </c>
      <c r="O64" s="47" t="e">
        <f t="shared" si="18"/>
        <v>#DIV/0!</v>
      </c>
      <c r="P64" s="47" t="e">
        <f t="shared" si="18"/>
        <v>#DIV/0!</v>
      </c>
      <c r="Q64" s="47" t="e">
        <f t="shared" si="18"/>
        <v>#DIV/0!</v>
      </c>
      <c r="R64" s="47" t="e">
        <f t="shared" si="18"/>
        <v>#DIV/0!</v>
      </c>
      <c r="S64" s="47" t="e">
        <f t="shared" si="18"/>
        <v>#DIV/0!</v>
      </c>
      <c r="T64" s="47" t="e">
        <f t="shared" si="18"/>
        <v>#DIV/0!</v>
      </c>
      <c r="U64" s="47" t="e">
        <f t="shared" si="18"/>
        <v>#DIV/0!</v>
      </c>
    </row>
    <row r="65" spans="1:21" s="43" customFormat="1" ht="15.75">
      <c r="A65" s="1536" t="s">
        <v>154</v>
      </c>
      <c r="B65" s="1536"/>
      <c r="C65" s="1536"/>
      <c r="D65" s="1536"/>
      <c r="E65" s="1536"/>
      <c r="F65" s="1536"/>
      <c r="G65" s="1536"/>
      <c r="H65" s="1536"/>
      <c r="I65" s="1536"/>
      <c r="J65" s="1536"/>
      <c r="K65" s="1536"/>
      <c r="L65" s="1536"/>
      <c r="M65" s="1536"/>
      <c r="N65" s="1536"/>
      <c r="O65" s="1536"/>
      <c r="P65" s="1536"/>
      <c r="Q65" s="1536"/>
      <c r="R65" s="1536"/>
      <c r="S65" s="1536"/>
      <c r="T65" s="1536"/>
      <c r="U65" s="1536"/>
    </row>
    <row r="66" spans="1:21" s="43" customFormat="1" ht="40.5" customHeight="1">
      <c r="A66" s="202" t="s">
        <v>0</v>
      </c>
      <c r="B66" s="203" t="s">
        <v>9</v>
      </c>
      <c r="C66" s="203" t="s">
        <v>10</v>
      </c>
      <c r="D66" s="203" t="s">
        <v>11</v>
      </c>
      <c r="E66" s="203" t="s">
        <v>12</v>
      </c>
      <c r="F66" s="203" t="s">
        <v>13</v>
      </c>
      <c r="G66" s="203" t="s">
        <v>14</v>
      </c>
      <c r="H66" s="203" t="s">
        <v>15</v>
      </c>
      <c r="I66" s="203" t="s">
        <v>16</v>
      </c>
      <c r="J66" s="203" t="s">
        <v>17</v>
      </c>
      <c r="K66" s="203" t="s">
        <v>18</v>
      </c>
      <c r="L66" s="203" t="s">
        <v>19</v>
      </c>
      <c r="M66" s="203" t="s">
        <v>20</v>
      </c>
      <c r="N66" s="203" t="s">
        <v>21</v>
      </c>
      <c r="O66" s="203" t="s">
        <v>22</v>
      </c>
      <c r="P66" s="203" t="s">
        <v>23</v>
      </c>
      <c r="Q66" s="203" t="s">
        <v>24</v>
      </c>
      <c r="R66" s="203" t="s">
        <v>25</v>
      </c>
      <c r="S66" s="203" t="s">
        <v>26</v>
      </c>
      <c r="T66" s="203" t="s">
        <v>27</v>
      </c>
      <c r="U66" s="203" t="s">
        <v>50</v>
      </c>
    </row>
    <row r="67" spans="1:21" s="43" customFormat="1" ht="36.75" thickBot="1">
      <c r="A67" s="554" t="s">
        <v>236</v>
      </c>
      <c r="B67" s="204"/>
      <c r="C67" s="205"/>
      <c r="D67" s="205"/>
      <c r="E67" s="205"/>
      <c r="F67" s="205"/>
      <c r="G67" s="206"/>
      <c r="H67" s="206"/>
      <c r="I67" s="204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7"/>
      <c r="U67" s="204">
        <f>SUM(B67:T67)</f>
        <v>0</v>
      </c>
    </row>
    <row r="68" spans="1:21" s="43" customFormat="1" ht="24.75" thickBot="1">
      <c r="A68" s="554" t="s">
        <v>237</v>
      </c>
      <c r="B68" s="204"/>
      <c r="C68" s="208"/>
      <c r="D68" s="208"/>
      <c r="E68" s="208"/>
      <c r="F68" s="205"/>
      <c r="G68" s="206"/>
      <c r="H68" s="206"/>
      <c r="I68" s="204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7"/>
      <c r="U68" s="204">
        <f>SUM(B68:T68)</f>
        <v>0</v>
      </c>
    </row>
    <row r="69" spans="1:21" s="43" customFormat="1" ht="15">
      <c r="A69" s="53" t="s">
        <v>5</v>
      </c>
      <c r="B69" s="204"/>
      <c r="C69" s="208"/>
      <c r="D69" s="208"/>
      <c r="E69" s="208"/>
      <c r="F69" s="205"/>
      <c r="G69" s="206"/>
      <c r="H69" s="206"/>
      <c r="I69" s="204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7"/>
      <c r="U69" s="204">
        <f>SUM(B69:T69)</f>
        <v>0</v>
      </c>
    </row>
    <row r="70" spans="1:21" s="43" customFormat="1" ht="15">
      <c r="A70" s="515" t="s">
        <v>222</v>
      </c>
      <c r="B70" s="204"/>
      <c r="C70" s="205"/>
      <c r="D70" s="205"/>
      <c r="E70" s="205"/>
      <c r="F70" s="205"/>
      <c r="G70" s="206"/>
      <c r="H70" s="206"/>
      <c r="I70" s="204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7"/>
      <c r="U70" s="204">
        <f>SUM(B70:T70)</f>
        <v>0</v>
      </c>
    </row>
    <row r="71" spans="1:21" s="43" customFormat="1" ht="25.5">
      <c r="A71" s="53" t="s">
        <v>69</v>
      </c>
      <c r="B71" s="204"/>
      <c r="C71" s="205"/>
      <c r="D71" s="205"/>
      <c r="E71" s="205"/>
      <c r="F71" s="205"/>
      <c r="G71" s="206"/>
      <c r="H71" s="206"/>
      <c r="I71" s="204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7"/>
      <c r="U71" s="204">
        <f>SUM(B71:T71)</f>
        <v>0</v>
      </c>
    </row>
    <row r="72" spans="1:21" s="125" customFormat="1" ht="19.5" customHeight="1">
      <c r="A72" s="1535" t="s">
        <v>110</v>
      </c>
      <c r="B72" s="1535"/>
      <c r="C72" s="1535"/>
      <c r="D72" s="1535"/>
      <c r="E72" s="1535"/>
      <c r="F72" s="1535"/>
      <c r="G72" s="1535"/>
      <c r="H72" s="1535"/>
      <c r="I72" s="1535"/>
      <c r="J72" s="1535"/>
      <c r="K72" s="1535"/>
      <c r="L72" s="1535"/>
      <c r="M72" s="1535"/>
      <c r="N72" s="1535"/>
      <c r="O72" s="1535"/>
      <c r="P72" s="1535"/>
      <c r="Q72" s="1535"/>
      <c r="R72" s="1535"/>
      <c r="S72" s="1535"/>
      <c r="T72" s="1535"/>
      <c r="U72" s="1535"/>
    </row>
    <row r="73" spans="1:21" s="125" customFormat="1" ht="60" hidden="1">
      <c r="A73" s="141" t="s">
        <v>0</v>
      </c>
      <c r="B73" s="142" t="s">
        <v>9</v>
      </c>
      <c r="C73" s="142" t="s">
        <v>10</v>
      </c>
      <c r="D73" s="142" t="s">
        <v>11</v>
      </c>
      <c r="E73" s="142" t="s">
        <v>12</v>
      </c>
      <c r="F73" s="142" t="s">
        <v>13</v>
      </c>
      <c r="G73" s="142" t="s">
        <v>14</v>
      </c>
      <c r="H73" s="142" t="s">
        <v>15</v>
      </c>
      <c r="I73" s="142" t="s">
        <v>16</v>
      </c>
      <c r="J73" s="142" t="s">
        <v>17</v>
      </c>
      <c r="K73" s="142" t="s">
        <v>18</v>
      </c>
      <c r="L73" s="142" t="s">
        <v>19</v>
      </c>
      <c r="M73" s="142" t="s">
        <v>20</v>
      </c>
      <c r="N73" s="142" t="s">
        <v>21</v>
      </c>
      <c r="O73" s="142" t="s">
        <v>22</v>
      </c>
      <c r="P73" s="142" t="s">
        <v>23</v>
      </c>
      <c r="Q73" s="142" t="s">
        <v>24</v>
      </c>
      <c r="R73" s="142" t="s">
        <v>25</v>
      </c>
      <c r="S73" s="142" t="s">
        <v>26</v>
      </c>
      <c r="T73" s="142" t="s">
        <v>27</v>
      </c>
      <c r="U73" s="142" t="s">
        <v>50</v>
      </c>
    </row>
    <row r="74" spans="1:21" s="125" customFormat="1" ht="30" hidden="1">
      <c r="A74" s="141" t="s">
        <v>66</v>
      </c>
      <c r="B74" s="143"/>
      <c r="C74" s="144"/>
      <c r="D74" s="144"/>
      <c r="E74" s="144"/>
      <c r="F74" s="144"/>
      <c r="G74" s="145"/>
      <c r="H74" s="145"/>
      <c r="I74" s="143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6"/>
      <c r="U74" s="143">
        <f>SUM(B74:T74)</f>
        <v>0</v>
      </c>
    </row>
    <row r="75" spans="1:21" s="125" customFormat="1" ht="30" hidden="1">
      <c r="A75" s="141" t="s">
        <v>3</v>
      </c>
      <c r="B75" s="143"/>
      <c r="C75" s="147"/>
      <c r="D75" s="147"/>
      <c r="E75" s="147"/>
      <c r="F75" s="144"/>
      <c r="G75" s="145"/>
      <c r="H75" s="145"/>
      <c r="I75" s="143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6"/>
      <c r="U75" s="143">
        <f>SUM(B75:T75)</f>
        <v>0</v>
      </c>
    </row>
    <row r="76" spans="1:21" s="125" customFormat="1" ht="15" hidden="1">
      <c r="A76" s="123" t="s">
        <v>1</v>
      </c>
      <c r="B76" s="143"/>
      <c r="C76" s="147"/>
      <c r="D76" s="147"/>
      <c r="E76" s="147"/>
      <c r="F76" s="144"/>
      <c r="G76" s="145"/>
      <c r="H76" s="145"/>
      <c r="I76" s="143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6"/>
      <c r="U76" s="143">
        <f>SUM(B76:T76)</f>
        <v>0</v>
      </c>
    </row>
    <row r="77" spans="1:21" s="125" customFormat="1" ht="15" hidden="1">
      <c r="A77" s="141" t="s">
        <v>67</v>
      </c>
      <c r="B77" s="143"/>
      <c r="C77" s="144"/>
      <c r="D77" s="144"/>
      <c r="E77" s="144"/>
      <c r="F77" s="144"/>
      <c r="G77" s="145"/>
      <c r="H77" s="145"/>
      <c r="I77" s="143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6"/>
      <c r="U77" s="143">
        <f>SUM(B77:T77)</f>
        <v>0</v>
      </c>
    </row>
    <row r="78" spans="1:21" s="125" customFormat="1" ht="15" hidden="1">
      <c r="A78" s="141"/>
      <c r="B78" s="143"/>
      <c r="C78" s="144"/>
      <c r="D78" s="144"/>
      <c r="E78" s="144"/>
      <c r="F78" s="144"/>
      <c r="G78" s="145"/>
      <c r="H78" s="145"/>
      <c r="I78" s="143"/>
      <c r="J78" s="145">
        <f aca="true" t="shared" si="19" ref="J78:S78">J80*J94</f>
        <v>0</v>
      </c>
      <c r="K78" s="145">
        <f t="shared" si="19"/>
        <v>0</v>
      </c>
      <c r="L78" s="145">
        <f t="shared" si="19"/>
        <v>0</v>
      </c>
      <c r="M78" s="145">
        <f t="shared" si="19"/>
        <v>0</v>
      </c>
      <c r="N78" s="145">
        <f t="shared" si="19"/>
        <v>0</v>
      </c>
      <c r="O78" s="145">
        <f t="shared" si="19"/>
        <v>0</v>
      </c>
      <c r="P78" s="145">
        <f t="shared" si="19"/>
        <v>0</v>
      </c>
      <c r="Q78" s="145">
        <f t="shared" si="19"/>
        <v>0</v>
      </c>
      <c r="R78" s="145">
        <f t="shared" si="19"/>
        <v>0</v>
      </c>
      <c r="S78" s="145">
        <f t="shared" si="19"/>
        <v>0</v>
      </c>
      <c r="T78" s="146"/>
      <c r="U78" s="143">
        <f>SUM(B78:T78)</f>
        <v>0</v>
      </c>
    </row>
    <row r="79" spans="1:21" s="125" customFormat="1" ht="15" hidden="1">
      <c r="A79" s="141" t="s">
        <v>5</v>
      </c>
      <c r="B79" s="144">
        <f>SUM(B74:B78)</f>
        <v>0</v>
      </c>
      <c r="C79" s="144">
        <f aca="true" t="shared" si="20" ref="C79:U79">SUM(C74:C78)</f>
        <v>0</v>
      </c>
      <c r="D79" s="144">
        <f t="shared" si="20"/>
        <v>0</v>
      </c>
      <c r="E79" s="144">
        <f t="shared" si="20"/>
        <v>0</v>
      </c>
      <c r="F79" s="144">
        <f t="shared" si="20"/>
        <v>0</v>
      </c>
      <c r="G79" s="144">
        <f t="shared" si="20"/>
        <v>0</v>
      </c>
      <c r="H79" s="144">
        <f t="shared" si="20"/>
        <v>0</v>
      </c>
      <c r="I79" s="136">
        <f t="shared" si="20"/>
        <v>0</v>
      </c>
      <c r="J79" s="144">
        <f t="shared" si="20"/>
        <v>0</v>
      </c>
      <c r="K79" s="144">
        <f t="shared" si="20"/>
        <v>0</v>
      </c>
      <c r="L79" s="144">
        <f t="shared" si="20"/>
        <v>0</v>
      </c>
      <c r="M79" s="144">
        <f t="shared" si="20"/>
        <v>0</v>
      </c>
      <c r="N79" s="144">
        <f t="shared" si="20"/>
        <v>0</v>
      </c>
      <c r="O79" s="144">
        <f t="shared" si="20"/>
        <v>0</v>
      </c>
      <c r="P79" s="144">
        <f t="shared" si="20"/>
        <v>0</v>
      </c>
      <c r="Q79" s="144">
        <f t="shared" si="20"/>
        <v>0</v>
      </c>
      <c r="R79" s="144">
        <f t="shared" si="20"/>
        <v>0</v>
      </c>
      <c r="S79" s="144">
        <f t="shared" si="20"/>
        <v>0</v>
      </c>
      <c r="T79" s="136">
        <f>SUM(T74:T78)</f>
        <v>0</v>
      </c>
      <c r="U79" s="136">
        <f t="shared" si="20"/>
        <v>0</v>
      </c>
    </row>
    <row r="80" spans="1:21" s="125" customFormat="1" ht="15" hidden="1">
      <c r="A80" s="141" t="s">
        <v>68</v>
      </c>
      <c r="B80" s="148"/>
      <c r="C80" s="148"/>
      <c r="D80" s="148"/>
      <c r="E80" s="148"/>
      <c r="F80" s="144"/>
      <c r="G80" s="145"/>
      <c r="H80" s="145"/>
      <c r="I80" s="146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6"/>
      <c r="U80" s="149">
        <f>SUM(B80:T80)</f>
        <v>0</v>
      </c>
    </row>
    <row r="81" spans="1:21" s="125" customFormat="1" ht="30" hidden="1">
      <c r="A81" s="141" t="s">
        <v>69</v>
      </c>
      <c r="B81" s="144" t="e">
        <f>B79/B80</f>
        <v>#DIV/0!</v>
      </c>
      <c r="C81" s="144" t="e">
        <f aca="true" t="shared" si="21" ref="C81:U81">C79/C80</f>
        <v>#DIV/0!</v>
      </c>
      <c r="D81" s="144" t="e">
        <f t="shared" si="21"/>
        <v>#DIV/0!</v>
      </c>
      <c r="E81" s="144" t="e">
        <f t="shared" si="21"/>
        <v>#DIV/0!</v>
      </c>
      <c r="F81" s="144" t="e">
        <f t="shared" si="21"/>
        <v>#DIV/0!</v>
      </c>
      <c r="G81" s="144" t="e">
        <f t="shared" si="21"/>
        <v>#DIV/0!</v>
      </c>
      <c r="H81" s="144" t="e">
        <f t="shared" si="21"/>
        <v>#DIV/0!</v>
      </c>
      <c r="I81" s="136" t="e">
        <f t="shared" si="21"/>
        <v>#DIV/0!</v>
      </c>
      <c r="J81" s="144" t="e">
        <f t="shared" si="21"/>
        <v>#DIV/0!</v>
      </c>
      <c r="K81" s="144" t="e">
        <f t="shared" si="21"/>
        <v>#DIV/0!</v>
      </c>
      <c r="L81" s="144" t="e">
        <f t="shared" si="21"/>
        <v>#DIV/0!</v>
      </c>
      <c r="M81" s="144" t="e">
        <f t="shared" si="21"/>
        <v>#DIV/0!</v>
      </c>
      <c r="N81" s="144" t="e">
        <f t="shared" si="21"/>
        <v>#DIV/0!</v>
      </c>
      <c r="O81" s="144" t="e">
        <f t="shared" si="21"/>
        <v>#DIV/0!</v>
      </c>
      <c r="P81" s="144" t="e">
        <f t="shared" si="21"/>
        <v>#DIV/0!</v>
      </c>
      <c r="Q81" s="144" t="e">
        <f t="shared" si="21"/>
        <v>#DIV/0!</v>
      </c>
      <c r="R81" s="144" t="e">
        <f t="shared" si="21"/>
        <v>#DIV/0!</v>
      </c>
      <c r="S81" s="144" t="e">
        <f t="shared" si="21"/>
        <v>#DIV/0!</v>
      </c>
      <c r="T81" s="136"/>
      <c r="U81" s="136" t="e">
        <f t="shared" si="21"/>
        <v>#DIV/0!</v>
      </c>
    </row>
    <row r="82" spans="1:21" ht="21.75" customHeight="1">
      <c r="A82" s="1535" t="s">
        <v>111</v>
      </c>
      <c r="B82" s="1535"/>
      <c r="C82" s="1535"/>
      <c r="D82" s="1535"/>
      <c r="E82" s="1535"/>
      <c r="F82" s="1535"/>
      <c r="G82" s="1535"/>
      <c r="H82" s="1535"/>
      <c r="I82" s="1535"/>
      <c r="J82" s="1535"/>
      <c r="K82" s="1535"/>
      <c r="L82" s="1535"/>
      <c r="M82" s="1535"/>
      <c r="N82" s="1535"/>
      <c r="O82" s="1535"/>
      <c r="P82" s="1535"/>
      <c r="Q82" s="1535"/>
      <c r="R82" s="1535"/>
      <c r="S82" s="1535"/>
      <c r="T82" s="1535"/>
      <c r="U82" s="1535"/>
    </row>
    <row r="83" spans="1:21" s="517" customFormat="1" ht="50.25" customHeight="1">
      <c r="A83" s="53" t="s">
        <v>0</v>
      </c>
      <c r="B83" s="516" t="s">
        <v>9</v>
      </c>
      <c r="C83" s="516" t="s">
        <v>10</v>
      </c>
      <c r="D83" s="516" t="s">
        <v>11</v>
      </c>
      <c r="E83" s="516" t="s">
        <v>12</v>
      </c>
      <c r="F83" s="516" t="s">
        <v>13</v>
      </c>
      <c r="G83" s="516" t="s">
        <v>14</v>
      </c>
      <c r="H83" s="516" t="s">
        <v>15</v>
      </c>
      <c r="I83" s="516" t="s">
        <v>16</v>
      </c>
      <c r="J83" s="516" t="s">
        <v>17</v>
      </c>
      <c r="K83" s="516" t="s">
        <v>18</v>
      </c>
      <c r="L83" s="516" t="s">
        <v>19</v>
      </c>
      <c r="M83" s="516" t="s">
        <v>20</v>
      </c>
      <c r="N83" s="516" t="s">
        <v>21</v>
      </c>
      <c r="O83" s="516" t="s">
        <v>22</v>
      </c>
      <c r="P83" s="516" t="s">
        <v>23</v>
      </c>
      <c r="Q83" s="516" t="s">
        <v>24</v>
      </c>
      <c r="R83" s="516" t="s">
        <v>25</v>
      </c>
      <c r="S83" s="516" t="s">
        <v>26</v>
      </c>
      <c r="T83" s="516" t="s">
        <v>27</v>
      </c>
      <c r="U83" s="516" t="s">
        <v>50</v>
      </c>
    </row>
    <row r="84" spans="1:21" s="517" customFormat="1" ht="36.75" thickBot="1">
      <c r="A84" s="554" t="s">
        <v>236</v>
      </c>
      <c r="B84" s="47">
        <f>' 2020 ШКОЛЫ  ДЕТИ'!F124</f>
        <v>0</v>
      </c>
      <c r="C84" s="47">
        <f>' 2020 ШКОЛЫ  ДЕТИ'!I124</f>
        <v>0</v>
      </c>
      <c r="D84" s="47">
        <f>' 2020 ШКОЛЫ  ДЕТИ'!L124</f>
        <v>0</v>
      </c>
      <c r="E84" s="47">
        <f>' 2020 ШКОЛЫ  ДЕТИ'!O124</f>
        <v>0</v>
      </c>
      <c r="F84" s="47">
        <f>' 2020 ШКОЛЫ  ДЕТИ'!R124</f>
        <v>0</v>
      </c>
      <c r="G84" s="47">
        <f>' 2020 ШКОЛЫ  ДЕТИ'!U124</f>
        <v>0</v>
      </c>
      <c r="H84" s="47">
        <f>' 2020 ШКОЛЫ  ДЕТИ'!X124</f>
        <v>0</v>
      </c>
      <c r="I84" s="47">
        <f>' 2020 ШКОЛЫ  ДЕТИ'!AA124</f>
        <v>0</v>
      </c>
      <c r="J84" s="47">
        <f>' 2020 ШКОЛЫ  ДЕТИ'!AD124</f>
        <v>0</v>
      </c>
      <c r="K84" s="47">
        <f>' 2020 ШКОЛЫ  ДЕТИ'!AG124</f>
        <v>0</v>
      </c>
      <c r="L84" s="47">
        <f>' 2020 ШКОЛЫ  ДЕТИ'!AJ124</f>
        <v>0</v>
      </c>
      <c r="M84" s="47">
        <f>' 2020 ШКОЛЫ  ДЕТИ'!AM124</f>
        <v>0</v>
      </c>
      <c r="N84" s="47">
        <f>' 2020 ШКОЛЫ  ДЕТИ'!AP124</f>
        <v>0</v>
      </c>
      <c r="O84" s="47">
        <f>' 2020 ШКОЛЫ  ДЕТИ'!AS124</f>
        <v>0</v>
      </c>
      <c r="P84" s="47">
        <f>' 2020 ШКОЛЫ  ДЕТИ'!AV124</f>
        <v>0</v>
      </c>
      <c r="Q84" s="47">
        <f>' 2020 ШКОЛЫ  ДЕТИ'!AY124</f>
        <v>0</v>
      </c>
      <c r="R84" s="47">
        <f>' 2020 ШКОЛЫ  ДЕТИ'!BB124</f>
        <v>0</v>
      </c>
      <c r="S84" s="47">
        <f>' 2020 ШКОЛЫ  ДЕТИ'!BE124</f>
        <v>0</v>
      </c>
      <c r="T84" s="47">
        <f>' 2020 ШКОЛЫ  ДЕТИ'!BG124</f>
        <v>0</v>
      </c>
      <c r="U84" s="47">
        <f>SUM(B84:T84)</f>
        <v>0</v>
      </c>
    </row>
    <row r="85" spans="1:21" s="517" customFormat="1" ht="24.75" thickBot="1">
      <c r="A85" s="554" t="s">
        <v>237</v>
      </c>
      <c r="B85" s="47">
        <f>общехоз!E81</f>
        <v>0</v>
      </c>
      <c r="C85" s="47">
        <f>общехоз!F81</f>
        <v>0</v>
      </c>
      <c r="D85" s="47">
        <f>общехоз!G81</f>
        <v>0</v>
      </c>
      <c r="E85" s="47">
        <f>общехоз!H81</f>
        <v>0</v>
      </c>
      <c r="F85" s="47">
        <f>общехоз!I81</f>
        <v>0</v>
      </c>
      <c r="G85" s="47">
        <f>общехоз!J81</f>
        <v>0</v>
      </c>
      <c r="H85" s="47">
        <f>общехоз!K81</f>
        <v>0</v>
      </c>
      <c r="I85" s="47">
        <f>общехоз!L81</f>
        <v>0</v>
      </c>
      <c r="J85" s="47">
        <f>общехоз!M81</f>
        <v>0</v>
      </c>
      <c r="K85" s="47">
        <f>общехоз!N81</f>
        <v>0</v>
      </c>
      <c r="L85" s="47">
        <f>общехоз!O81</f>
        <v>0</v>
      </c>
      <c r="M85" s="47">
        <f>общехоз!P81</f>
        <v>0</v>
      </c>
      <c r="N85" s="47">
        <f>общехоз!Q81</f>
        <v>0</v>
      </c>
      <c r="O85" s="47">
        <f>общехоз!R81</f>
        <v>0</v>
      </c>
      <c r="P85" s="47">
        <f>общехоз!S81</f>
        <v>0</v>
      </c>
      <c r="Q85" s="47">
        <f>общехоз!T81</f>
        <v>0</v>
      </c>
      <c r="R85" s="47">
        <f>общехоз!U81</f>
        <v>0</v>
      </c>
      <c r="S85" s="47">
        <f>общехоз!V81</f>
        <v>0</v>
      </c>
      <c r="T85" s="47">
        <f>общехоз!W81</f>
        <v>0</v>
      </c>
      <c r="U85" s="47">
        <f>SUM(B85:T85)</f>
        <v>0</v>
      </c>
    </row>
    <row r="86" spans="1:21" s="517" customFormat="1" ht="12.75">
      <c r="A86" s="53" t="s">
        <v>5</v>
      </c>
      <c r="B86" s="47">
        <f>B84+B85</f>
        <v>0</v>
      </c>
      <c r="C86" s="47">
        <f aca="true" t="shared" si="22" ref="C86:T86">C84+C85</f>
        <v>0</v>
      </c>
      <c r="D86" s="47">
        <f t="shared" si="22"/>
        <v>0</v>
      </c>
      <c r="E86" s="47">
        <f t="shared" si="22"/>
        <v>0</v>
      </c>
      <c r="F86" s="47">
        <f t="shared" si="22"/>
        <v>0</v>
      </c>
      <c r="G86" s="47">
        <f t="shared" si="22"/>
        <v>0</v>
      </c>
      <c r="H86" s="47">
        <f t="shared" si="22"/>
        <v>0</v>
      </c>
      <c r="I86" s="47">
        <f t="shared" si="22"/>
        <v>0</v>
      </c>
      <c r="J86" s="47">
        <f t="shared" si="22"/>
        <v>0</v>
      </c>
      <c r="K86" s="47">
        <f t="shared" si="22"/>
        <v>0</v>
      </c>
      <c r="L86" s="47">
        <f t="shared" si="22"/>
        <v>0</v>
      </c>
      <c r="M86" s="47">
        <f t="shared" si="22"/>
        <v>0</v>
      </c>
      <c r="N86" s="47">
        <f t="shared" si="22"/>
        <v>0</v>
      </c>
      <c r="O86" s="47">
        <f t="shared" si="22"/>
        <v>0</v>
      </c>
      <c r="P86" s="47">
        <f t="shared" si="22"/>
        <v>0</v>
      </c>
      <c r="Q86" s="47">
        <f t="shared" si="22"/>
        <v>0</v>
      </c>
      <c r="R86" s="47">
        <f t="shared" si="22"/>
        <v>0</v>
      </c>
      <c r="S86" s="47">
        <f t="shared" si="22"/>
        <v>0</v>
      </c>
      <c r="T86" s="47">
        <f t="shared" si="22"/>
        <v>0</v>
      </c>
      <c r="U86" s="47">
        <f>SUM(B86:T86)</f>
        <v>0</v>
      </c>
    </row>
    <row r="87" spans="1:21" s="517" customFormat="1" ht="12.75">
      <c r="A87" s="515" t="s">
        <v>222</v>
      </c>
      <c r="B87" s="47">
        <f>' 2020 ШКОЛЫ  ДЕТИ'!F125</f>
        <v>0</v>
      </c>
      <c r="C87" s="47">
        <f>' 2020 ШКОЛЫ  ДЕТИ'!I125</f>
        <v>0</v>
      </c>
      <c r="D87" s="47">
        <f>' 2020 ШКОЛЫ  ДЕТИ'!L125</f>
        <v>0</v>
      </c>
      <c r="E87" s="47">
        <f>' 2020 ШКОЛЫ  ДЕТИ'!O125</f>
        <v>0</v>
      </c>
      <c r="F87" s="47">
        <f>' 2020 ШКОЛЫ  ДЕТИ'!R125</f>
        <v>0</v>
      </c>
      <c r="G87" s="47">
        <f>' 2020 ШКОЛЫ  ДЕТИ'!U125</f>
        <v>0</v>
      </c>
      <c r="H87" s="47">
        <f>' 2020 ШКОЛЫ  ДЕТИ'!X125</f>
        <v>0</v>
      </c>
      <c r="I87" s="47">
        <f>' 2020 ШКОЛЫ  ДЕТИ'!AA125</f>
        <v>0</v>
      </c>
      <c r="J87" s="47">
        <f>' 2020 ШКОЛЫ  ДЕТИ'!AD125</f>
        <v>0</v>
      </c>
      <c r="K87" s="47">
        <f>' 2020 ШКОЛЫ  ДЕТИ'!AG125</f>
        <v>0</v>
      </c>
      <c r="L87" s="47">
        <f>' 2020 ШКОЛЫ  ДЕТИ'!AJ125</f>
        <v>0</v>
      </c>
      <c r="M87" s="47">
        <f>' 2020 ШКОЛЫ  ДЕТИ'!AM125</f>
        <v>0</v>
      </c>
      <c r="N87" s="47">
        <f>' 2020 ШКОЛЫ  ДЕТИ'!AP125</f>
        <v>0</v>
      </c>
      <c r="O87" s="47">
        <f>' 2020 ШКОЛЫ  ДЕТИ'!AS125</f>
        <v>0</v>
      </c>
      <c r="P87" s="47">
        <f>' 2020 ШКОЛЫ  ДЕТИ'!AV125</f>
        <v>0</v>
      </c>
      <c r="Q87" s="47">
        <f>' 2020 ШКОЛЫ  ДЕТИ'!AY125</f>
        <v>0</v>
      </c>
      <c r="R87" s="47">
        <f>' 2020 ШКОЛЫ  ДЕТИ'!BB125</f>
        <v>0</v>
      </c>
      <c r="S87" s="47">
        <f>' 2020 ШКОЛЫ  ДЕТИ'!BE125</f>
        <v>0</v>
      </c>
      <c r="T87" s="47">
        <f>' 2020 ШКОЛЫ  ДЕТИ'!BG125</f>
        <v>0</v>
      </c>
      <c r="U87" s="47">
        <f>SUM(B87:T87)</f>
        <v>0</v>
      </c>
    </row>
    <row r="88" spans="1:21" s="517" customFormat="1" ht="25.5">
      <c r="A88" s="53" t="s">
        <v>69</v>
      </c>
      <c r="B88" s="47" t="e">
        <f>B86/B87</f>
        <v>#DIV/0!</v>
      </c>
      <c r="C88" s="47" t="e">
        <f aca="true" t="shared" si="23" ref="C88:U88">C86/C87</f>
        <v>#DIV/0!</v>
      </c>
      <c r="D88" s="47" t="e">
        <f t="shared" si="23"/>
        <v>#DIV/0!</v>
      </c>
      <c r="E88" s="47" t="e">
        <f t="shared" si="23"/>
        <v>#DIV/0!</v>
      </c>
      <c r="F88" s="47" t="e">
        <f t="shared" si="23"/>
        <v>#DIV/0!</v>
      </c>
      <c r="G88" s="47" t="e">
        <f t="shared" si="23"/>
        <v>#DIV/0!</v>
      </c>
      <c r="H88" s="47" t="e">
        <f t="shared" si="23"/>
        <v>#DIV/0!</v>
      </c>
      <c r="I88" s="47" t="e">
        <f t="shared" si="23"/>
        <v>#DIV/0!</v>
      </c>
      <c r="J88" s="47" t="e">
        <f t="shared" si="23"/>
        <v>#DIV/0!</v>
      </c>
      <c r="K88" s="47" t="e">
        <f t="shared" si="23"/>
        <v>#DIV/0!</v>
      </c>
      <c r="L88" s="47" t="e">
        <f t="shared" si="23"/>
        <v>#DIV/0!</v>
      </c>
      <c r="M88" s="47" t="e">
        <f t="shared" si="23"/>
        <v>#DIV/0!</v>
      </c>
      <c r="N88" s="47" t="e">
        <f t="shared" si="23"/>
        <v>#DIV/0!</v>
      </c>
      <c r="O88" s="47" t="e">
        <f t="shared" si="23"/>
        <v>#DIV/0!</v>
      </c>
      <c r="P88" s="47" t="e">
        <f t="shared" si="23"/>
        <v>#DIV/0!</v>
      </c>
      <c r="Q88" s="47" t="e">
        <f t="shared" si="23"/>
        <v>#DIV/0!</v>
      </c>
      <c r="R88" s="47" t="e">
        <f t="shared" si="23"/>
        <v>#DIV/0!</v>
      </c>
      <c r="S88" s="47" t="e">
        <f t="shared" si="23"/>
        <v>#DIV/0!</v>
      </c>
      <c r="T88" s="47" t="e">
        <f t="shared" si="23"/>
        <v>#DIV/0!</v>
      </c>
      <c r="U88" s="47" t="e">
        <f t="shared" si="23"/>
        <v>#DIV/0!</v>
      </c>
    </row>
    <row r="89" spans="1:21" s="42" customFormat="1" ht="20.25" customHeight="1">
      <c r="A89" s="1535" t="s">
        <v>112</v>
      </c>
      <c r="B89" s="1535"/>
      <c r="C89" s="1535"/>
      <c r="D89" s="1535"/>
      <c r="E89" s="1535"/>
      <c r="F89" s="1535"/>
      <c r="G89" s="1535"/>
      <c r="H89" s="1535"/>
      <c r="I89" s="1535"/>
      <c r="J89" s="1535"/>
      <c r="K89" s="1535"/>
      <c r="L89" s="1535"/>
      <c r="M89" s="1535"/>
      <c r="N89" s="1535"/>
      <c r="O89" s="1535"/>
      <c r="P89" s="1535"/>
      <c r="Q89" s="1535"/>
      <c r="R89" s="1535"/>
      <c r="S89" s="1535"/>
      <c r="T89" s="1535"/>
      <c r="U89" s="1535"/>
    </row>
    <row r="90" spans="1:21" s="517" customFormat="1" ht="50.25" customHeight="1">
      <c r="A90" s="53" t="s">
        <v>0</v>
      </c>
      <c r="B90" s="516" t="s">
        <v>9</v>
      </c>
      <c r="C90" s="516" t="s">
        <v>10</v>
      </c>
      <c r="D90" s="516" t="s">
        <v>11</v>
      </c>
      <c r="E90" s="516" t="s">
        <v>12</v>
      </c>
      <c r="F90" s="516" t="s">
        <v>13</v>
      </c>
      <c r="G90" s="516" t="s">
        <v>14</v>
      </c>
      <c r="H90" s="516" t="s">
        <v>15</v>
      </c>
      <c r="I90" s="516" t="s">
        <v>16</v>
      </c>
      <c r="J90" s="516" t="s">
        <v>17</v>
      </c>
      <c r="K90" s="516" t="s">
        <v>18</v>
      </c>
      <c r="L90" s="516" t="s">
        <v>19</v>
      </c>
      <c r="M90" s="516" t="s">
        <v>20</v>
      </c>
      <c r="N90" s="516" t="s">
        <v>21</v>
      </c>
      <c r="O90" s="516" t="s">
        <v>22</v>
      </c>
      <c r="P90" s="516" t="s">
        <v>23</v>
      </c>
      <c r="Q90" s="516" t="s">
        <v>24</v>
      </c>
      <c r="R90" s="516" t="s">
        <v>25</v>
      </c>
      <c r="S90" s="516" t="s">
        <v>26</v>
      </c>
      <c r="T90" s="516" t="s">
        <v>27</v>
      </c>
      <c r="U90" s="516" t="s">
        <v>50</v>
      </c>
    </row>
    <row r="91" spans="1:21" s="517" customFormat="1" ht="36.75" thickBot="1">
      <c r="A91" s="554" t="s">
        <v>236</v>
      </c>
      <c r="B91" s="47">
        <f>' 2020 ШКОЛЫ  ДЕТИ'!F135</f>
        <v>0</v>
      </c>
      <c r="C91" s="47">
        <f>' 2020 ШКОЛЫ  ДЕТИ'!I135</f>
        <v>0</v>
      </c>
      <c r="D91" s="47">
        <f>' 2020 ШКОЛЫ  ДЕТИ'!L135</f>
        <v>0</v>
      </c>
      <c r="E91" s="47">
        <f>' 2020 ШКОЛЫ  ДЕТИ'!O135</f>
        <v>0</v>
      </c>
      <c r="F91" s="47">
        <f>' 2020 ШКОЛЫ  ДЕТИ'!R135</f>
        <v>0</v>
      </c>
      <c r="G91" s="47">
        <f>' 2020 ШКОЛЫ  ДЕТИ'!U135</f>
        <v>0</v>
      </c>
      <c r="H91" s="47">
        <f>' 2020 ШКОЛЫ  ДЕТИ'!X135</f>
        <v>0</v>
      </c>
      <c r="I91" s="47">
        <f>' 2020 ШКОЛЫ  ДЕТИ'!AA135</f>
        <v>0</v>
      </c>
      <c r="J91" s="47">
        <f>' 2020 ШКОЛЫ  ДЕТИ'!AD135</f>
        <v>0</v>
      </c>
      <c r="K91" s="47">
        <f>' 2020 ШКОЛЫ  ДЕТИ'!AG135</f>
        <v>0</v>
      </c>
      <c r="L91" s="47">
        <f>' 2020 ШКОЛЫ  ДЕТИ'!AJ135</f>
        <v>0</v>
      </c>
      <c r="M91" s="47">
        <f>' 2020 ШКОЛЫ  ДЕТИ'!AM135</f>
        <v>0</v>
      </c>
      <c r="N91" s="47">
        <f>' 2020 ШКОЛЫ  ДЕТИ'!AP135</f>
        <v>0</v>
      </c>
      <c r="O91" s="47">
        <f>' 2020 ШКОЛЫ  ДЕТИ'!AS135</f>
        <v>0</v>
      </c>
      <c r="P91" s="47">
        <f>' 2020 ШКОЛЫ  ДЕТИ'!AV135</f>
        <v>0</v>
      </c>
      <c r="Q91" s="47">
        <f>' 2020 ШКОЛЫ  ДЕТИ'!AY135</f>
        <v>0</v>
      </c>
      <c r="R91" s="47">
        <f>' 2020 ШКОЛЫ  ДЕТИ'!BB135</f>
        <v>0</v>
      </c>
      <c r="S91" s="47">
        <f>' 2020 ШКОЛЫ  ДЕТИ'!BE135</f>
        <v>0</v>
      </c>
      <c r="T91" s="47">
        <f>' 2020 ШКОЛЫ  ДЕТИ'!BG135</f>
        <v>0</v>
      </c>
      <c r="U91" s="47">
        <f>SUM(B91:T91)</f>
        <v>0</v>
      </c>
    </row>
    <row r="92" spans="1:21" s="517" customFormat="1" ht="24.75" thickBot="1">
      <c r="A92" s="554" t="s">
        <v>237</v>
      </c>
      <c r="B92" s="47">
        <f>общехоз!E87</f>
        <v>0</v>
      </c>
      <c r="C92" s="47">
        <f>общехоз!F87</f>
        <v>0</v>
      </c>
      <c r="D92" s="47">
        <f>общехоз!G87</f>
        <v>0</v>
      </c>
      <c r="E92" s="47">
        <f>общехоз!H87</f>
        <v>0</v>
      </c>
      <c r="F92" s="47">
        <f>общехоз!I87</f>
        <v>0</v>
      </c>
      <c r="G92" s="47">
        <f>общехоз!J87</f>
        <v>0</v>
      </c>
      <c r="H92" s="47">
        <f>общехоз!K87</f>
        <v>0</v>
      </c>
      <c r="I92" s="47">
        <f>общехоз!L87</f>
        <v>0</v>
      </c>
      <c r="J92" s="47">
        <f>общехоз!M87</f>
        <v>0</v>
      </c>
      <c r="K92" s="47">
        <f>общехоз!N87</f>
        <v>0</v>
      </c>
      <c r="L92" s="47">
        <f>общехоз!O87</f>
        <v>0</v>
      </c>
      <c r="M92" s="47">
        <f>общехоз!P87</f>
        <v>0</v>
      </c>
      <c r="N92" s="47">
        <f>общехоз!Q87</f>
        <v>0</v>
      </c>
      <c r="O92" s="47">
        <f>общехоз!R87</f>
        <v>0</v>
      </c>
      <c r="P92" s="47">
        <f>общехоз!S87</f>
        <v>0</v>
      </c>
      <c r="Q92" s="47">
        <f>общехоз!T87</f>
        <v>0</v>
      </c>
      <c r="R92" s="47">
        <f>общехоз!U87</f>
        <v>0</v>
      </c>
      <c r="S92" s="47">
        <f>общехоз!V87</f>
        <v>0</v>
      </c>
      <c r="T92" s="47">
        <f>общехоз!W87</f>
        <v>0</v>
      </c>
      <c r="U92" s="47">
        <f>SUM(B92:T92)</f>
        <v>0</v>
      </c>
    </row>
    <row r="93" spans="1:21" s="517" customFormat="1" ht="12.75">
      <c r="A93" s="53" t="s">
        <v>5</v>
      </c>
      <c r="B93" s="47">
        <f>B91+B92</f>
        <v>0</v>
      </c>
      <c r="C93" s="47">
        <f aca="true" t="shared" si="24" ref="C93:T93">C91+C92</f>
        <v>0</v>
      </c>
      <c r="D93" s="47">
        <f t="shared" si="24"/>
        <v>0</v>
      </c>
      <c r="E93" s="47">
        <f t="shared" si="24"/>
        <v>0</v>
      </c>
      <c r="F93" s="47">
        <f t="shared" si="24"/>
        <v>0</v>
      </c>
      <c r="G93" s="47">
        <f t="shared" si="24"/>
        <v>0</v>
      </c>
      <c r="H93" s="47">
        <f t="shared" si="24"/>
        <v>0</v>
      </c>
      <c r="I93" s="47">
        <f t="shared" si="24"/>
        <v>0</v>
      </c>
      <c r="J93" s="47">
        <f t="shared" si="24"/>
        <v>0</v>
      </c>
      <c r="K93" s="47">
        <f t="shared" si="24"/>
        <v>0</v>
      </c>
      <c r="L93" s="47">
        <f t="shared" si="24"/>
        <v>0</v>
      </c>
      <c r="M93" s="47">
        <f t="shared" si="24"/>
        <v>0</v>
      </c>
      <c r="N93" s="47">
        <f t="shared" si="24"/>
        <v>0</v>
      </c>
      <c r="O93" s="47">
        <f t="shared" si="24"/>
        <v>0</v>
      </c>
      <c r="P93" s="47">
        <f t="shared" si="24"/>
        <v>0</v>
      </c>
      <c r="Q93" s="47">
        <f t="shared" si="24"/>
        <v>0</v>
      </c>
      <c r="R93" s="47">
        <f t="shared" si="24"/>
        <v>0</v>
      </c>
      <c r="S93" s="47">
        <f t="shared" si="24"/>
        <v>0</v>
      </c>
      <c r="T93" s="47">
        <f t="shared" si="24"/>
        <v>0</v>
      </c>
      <c r="U93" s="47">
        <f>SUM(B93:T93)</f>
        <v>0</v>
      </c>
    </row>
    <row r="94" spans="1:21" s="517" customFormat="1" ht="12.75">
      <c r="A94" s="515" t="s">
        <v>222</v>
      </c>
      <c r="B94" s="47">
        <f>' 2020 ШКОЛЫ  ДЕТИ'!F136</f>
        <v>0</v>
      </c>
      <c r="C94" s="47">
        <f>' 2020 ШКОЛЫ  ДЕТИ'!I136</f>
        <v>0</v>
      </c>
      <c r="D94" s="47">
        <f>' 2020 ШКОЛЫ  ДЕТИ'!L136</f>
        <v>0</v>
      </c>
      <c r="E94" s="47">
        <f>' 2020 ШКОЛЫ  ДЕТИ'!O136</f>
        <v>0</v>
      </c>
      <c r="F94" s="47">
        <f>' 2020 ШКОЛЫ  ДЕТИ'!R136</f>
        <v>0</v>
      </c>
      <c r="G94" s="47">
        <f>' 2020 ШКОЛЫ  ДЕТИ'!U136</f>
        <v>0</v>
      </c>
      <c r="H94" s="47">
        <f>' 2020 ШКОЛЫ  ДЕТИ'!X136</f>
        <v>0</v>
      </c>
      <c r="I94" s="47">
        <f>' 2020 ШКОЛЫ  ДЕТИ'!AA136</f>
        <v>0</v>
      </c>
      <c r="J94" s="47">
        <f>' 2020 ШКОЛЫ  ДЕТИ'!AD136</f>
        <v>0</v>
      </c>
      <c r="K94" s="47">
        <f>' 2020 ШКОЛЫ  ДЕТИ'!AG136</f>
        <v>0</v>
      </c>
      <c r="L94" s="47">
        <f>' 2020 ШКОЛЫ  ДЕТИ'!AJ136</f>
        <v>0</v>
      </c>
      <c r="M94" s="47">
        <f>' 2020 ШКОЛЫ  ДЕТИ'!AM136</f>
        <v>0</v>
      </c>
      <c r="N94" s="47">
        <f>' 2020 ШКОЛЫ  ДЕТИ'!AP136</f>
        <v>0</v>
      </c>
      <c r="O94" s="47">
        <f>' 2020 ШКОЛЫ  ДЕТИ'!AS136</f>
        <v>0</v>
      </c>
      <c r="P94" s="47">
        <f>' 2020 ШКОЛЫ  ДЕТИ'!AV136</f>
        <v>0</v>
      </c>
      <c r="Q94" s="47">
        <f>' 2020 ШКОЛЫ  ДЕТИ'!AY136</f>
        <v>0</v>
      </c>
      <c r="R94" s="47">
        <f>' 2020 ШКОЛЫ  ДЕТИ'!BB136</f>
        <v>0</v>
      </c>
      <c r="S94" s="47">
        <f>' 2020 ШКОЛЫ  ДЕТИ'!BE136</f>
        <v>0</v>
      </c>
      <c r="T94" s="47">
        <f>' 2020 ШКОЛЫ  ДЕТИ'!BG136</f>
        <v>0</v>
      </c>
      <c r="U94" s="47">
        <f>SUM(B94:T94)</f>
        <v>0</v>
      </c>
    </row>
    <row r="95" spans="1:21" s="517" customFormat="1" ht="25.5">
      <c r="A95" s="53" t="s">
        <v>69</v>
      </c>
      <c r="B95" s="47" t="e">
        <f>B93/B94</f>
        <v>#DIV/0!</v>
      </c>
      <c r="C95" s="47" t="e">
        <f aca="true" t="shared" si="25" ref="C95:U95">C93/C94</f>
        <v>#DIV/0!</v>
      </c>
      <c r="D95" s="47" t="e">
        <f t="shared" si="25"/>
        <v>#DIV/0!</v>
      </c>
      <c r="E95" s="47" t="e">
        <f t="shared" si="25"/>
        <v>#DIV/0!</v>
      </c>
      <c r="F95" s="47" t="e">
        <f t="shared" si="25"/>
        <v>#DIV/0!</v>
      </c>
      <c r="G95" s="47" t="e">
        <f t="shared" si="25"/>
        <v>#DIV/0!</v>
      </c>
      <c r="H95" s="47" t="e">
        <f t="shared" si="25"/>
        <v>#DIV/0!</v>
      </c>
      <c r="I95" s="47" t="e">
        <f t="shared" si="25"/>
        <v>#DIV/0!</v>
      </c>
      <c r="J95" s="47" t="e">
        <f t="shared" si="25"/>
        <v>#DIV/0!</v>
      </c>
      <c r="K95" s="47" t="e">
        <f t="shared" si="25"/>
        <v>#DIV/0!</v>
      </c>
      <c r="L95" s="47" t="e">
        <f t="shared" si="25"/>
        <v>#DIV/0!</v>
      </c>
      <c r="M95" s="47" t="e">
        <f t="shared" si="25"/>
        <v>#DIV/0!</v>
      </c>
      <c r="N95" s="47" t="e">
        <f t="shared" si="25"/>
        <v>#DIV/0!</v>
      </c>
      <c r="O95" s="47" t="e">
        <f t="shared" si="25"/>
        <v>#DIV/0!</v>
      </c>
      <c r="P95" s="47" t="e">
        <f t="shared" si="25"/>
        <v>#DIV/0!</v>
      </c>
      <c r="Q95" s="47" t="e">
        <f t="shared" si="25"/>
        <v>#DIV/0!</v>
      </c>
      <c r="R95" s="47" t="e">
        <f t="shared" si="25"/>
        <v>#DIV/0!</v>
      </c>
      <c r="S95" s="47" t="e">
        <f t="shared" si="25"/>
        <v>#DIV/0!</v>
      </c>
      <c r="T95" s="47" t="e">
        <f t="shared" si="25"/>
        <v>#DIV/0!</v>
      </c>
      <c r="U95" s="47" t="e">
        <f t="shared" si="25"/>
        <v>#DIV/0!</v>
      </c>
    </row>
    <row r="96" spans="1:21" ht="15.75" customHeight="1">
      <c r="A96" s="1535" t="s">
        <v>113</v>
      </c>
      <c r="B96" s="1535"/>
      <c r="C96" s="1535"/>
      <c r="D96" s="1535"/>
      <c r="E96" s="1535"/>
      <c r="F96" s="1535"/>
      <c r="G96" s="1535"/>
      <c r="H96" s="1535"/>
      <c r="I96" s="1535"/>
      <c r="J96" s="1535"/>
      <c r="K96" s="1535"/>
      <c r="L96" s="1535"/>
      <c r="M96" s="1535"/>
      <c r="N96" s="1535"/>
      <c r="O96" s="1535"/>
      <c r="P96" s="1535"/>
      <c r="Q96" s="1535"/>
      <c r="R96" s="1535"/>
      <c r="S96" s="1535"/>
      <c r="T96" s="1535"/>
      <c r="U96" s="1535"/>
    </row>
    <row r="97" spans="1:21" s="517" customFormat="1" ht="50.25" customHeight="1">
      <c r="A97" s="53" t="s">
        <v>0</v>
      </c>
      <c r="B97" s="516" t="s">
        <v>9</v>
      </c>
      <c r="C97" s="516" t="s">
        <v>10</v>
      </c>
      <c r="D97" s="516" t="s">
        <v>11</v>
      </c>
      <c r="E97" s="516" t="s">
        <v>12</v>
      </c>
      <c r="F97" s="516" t="s">
        <v>13</v>
      </c>
      <c r="G97" s="516" t="s">
        <v>14</v>
      </c>
      <c r="H97" s="516" t="s">
        <v>15</v>
      </c>
      <c r="I97" s="516" t="s">
        <v>16</v>
      </c>
      <c r="J97" s="516" t="s">
        <v>17</v>
      </c>
      <c r="K97" s="516" t="s">
        <v>18</v>
      </c>
      <c r="L97" s="516" t="s">
        <v>19</v>
      </c>
      <c r="M97" s="516" t="s">
        <v>20</v>
      </c>
      <c r="N97" s="516" t="s">
        <v>21</v>
      </c>
      <c r="O97" s="516" t="s">
        <v>22</v>
      </c>
      <c r="P97" s="516" t="s">
        <v>23</v>
      </c>
      <c r="Q97" s="516" t="s">
        <v>24</v>
      </c>
      <c r="R97" s="516" t="s">
        <v>25</v>
      </c>
      <c r="S97" s="516" t="s">
        <v>26</v>
      </c>
      <c r="T97" s="516" t="s">
        <v>27</v>
      </c>
      <c r="U97" s="516" t="s">
        <v>50</v>
      </c>
    </row>
    <row r="98" spans="1:21" s="517" customFormat="1" ht="36.75" thickBot="1">
      <c r="A98" s="554" t="s">
        <v>236</v>
      </c>
      <c r="B98" s="47">
        <f>' 2020 ШКОЛЫ  ДЕТИ'!F146</f>
        <v>0</v>
      </c>
      <c r="C98" s="47">
        <f>' 2020 ШКОЛЫ  ДЕТИ'!I146</f>
        <v>0</v>
      </c>
      <c r="D98" s="47">
        <f>' 2020 ШКОЛЫ  ДЕТИ'!L146</f>
        <v>0</v>
      </c>
      <c r="E98" s="47">
        <f>' 2020 ШКОЛЫ  ДЕТИ'!O146</f>
        <v>0</v>
      </c>
      <c r="F98" s="47">
        <f>' 2020 ШКОЛЫ  ДЕТИ'!R146</f>
        <v>0</v>
      </c>
      <c r="G98" s="47">
        <f>' 2020 ШКОЛЫ  ДЕТИ'!U146</f>
        <v>0</v>
      </c>
      <c r="H98" s="47">
        <f>' 2020 ШКОЛЫ  ДЕТИ'!X146</f>
        <v>0</v>
      </c>
      <c r="I98" s="47">
        <f>' 2020 ШКОЛЫ  ДЕТИ'!AA146</f>
        <v>0</v>
      </c>
      <c r="J98" s="47">
        <f>' 2020 ШКОЛЫ  ДЕТИ'!AD146</f>
        <v>0</v>
      </c>
      <c r="K98" s="47">
        <f>' 2020 ШКОЛЫ  ДЕТИ'!AG146</f>
        <v>0</v>
      </c>
      <c r="L98" s="47">
        <f>' 2020 ШКОЛЫ  ДЕТИ'!AJ146</f>
        <v>0</v>
      </c>
      <c r="M98" s="47">
        <f>' 2020 ШКОЛЫ  ДЕТИ'!AM146</f>
        <v>0</v>
      </c>
      <c r="N98" s="47">
        <f>' 2020 ШКОЛЫ  ДЕТИ'!AP146</f>
        <v>0</v>
      </c>
      <c r="O98" s="47">
        <f>' 2020 ШКОЛЫ  ДЕТИ'!AS146</f>
        <v>0</v>
      </c>
      <c r="P98" s="47">
        <f>' 2020 ШКОЛЫ  ДЕТИ'!AV146</f>
        <v>0</v>
      </c>
      <c r="Q98" s="47">
        <f>' 2020 ШКОЛЫ  ДЕТИ'!AY146</f>
        <v>0</v>
      </c>
      <c r="R98" s="47">
        <f>' 2020 ШКОЛЫ  ДЕТИ'!BB146</f>
        <v>0</v>
      </c>
      <c r="S98" s="47">
        <f>' 2020 ШКОЛЫ  ДЕТИ'!BE146</f>
        <v>0</v>
      </c>
      <c r="T98" s="47">
        <f>' 2020 ШКОЛЫ  ДЕТИ'!BG146</f>
        <v>0</v>
      </c>
      <c r="U98" s="47">
        <f>SUM(B98:T98)</f>
        <v>0</v>
      </c>
    </row>
    <row r="99" spans="1:21" s="517" customFormat="1" ht="24.75" thickBot="1">
      <c r="A99" s="554" t="s">
        <v>237</v>
      </c>
      <c r="B99" s="47">
        <f>общехоз!E92</f>
        <v>0</v>
      </c>
      <c r="C99" s="47">
        <f>общехоз!F92</f>
        <v>0</v>
      </c>
      <c r="D99" s="47">
        <f>общехоз!G92</f>
        <v>0</v>
      </c>
      <c r="E99" s="47">
        <f>общехоз!H92</f>
        <v>0</v>
      </c>
      <c r="F99" s="47">
        <f>общехоз!I92</f>
        <v>0</v>
      </c>
      <c r="G99" s="47">
        <f>общехоз!J92</f>
        <v>0</v>
      </c>
      <c r="H99" s="47">
        <f>общехоз!K92</f>
        <v>0</v>
      </c>
      <c r="I99" s="47">
        <f>общехоз!L92</f>
        <v>0</v>
      </c>
      <c r="J99" s="47">
        <f>общехоз!M92</f>
        <v>0</v>
      </c>
      <c r="K99" s="47">
        <f>общехоз!N92</f>
        <v>0</v>
      </c>
      <c r="L99" s="47">
        <f>общехоз!O92</f>
        <v>0</v>
      </c>
      <c r="M99" s="47">
        <f>общехоз!P92</f>
        <v>0</v>
      </c>
      <c r="N99" s="47">
        <f>общехоз!Q92</f>
        <v>0</v>
      </c>
      <c r="O99" s="47">
        <f>общехоз!R92</f>
        <v>0</v>
      </c>
      <c r="P99" s="47">
        <f>общехоз!S92</f>
        <v>0</v>
      </c>
      <c r="Q99" s="47">
        <f>общехоз!T92</f>
        <v>0</v>
      </c>
      <c r="R99" s="47">
        <f>общехоз!U92</f>
        <v>0</v>
      </c>
      <c r="S99" s="47">
        <f>общехоз!V92</f>
        <v>0</v>
      </c>
      <c r="T99" s="47">
        <f>общехоз!W92</f>
        <v>0</v>
      </c>
      <c r="U99" s="47">
        <f>SUM(B99:T99)</f>
        <v>0</v>
      </c>
    </row>
    <row r="100" spans="1:21" s="517" customFormat="1" ht="12.75">
      <c r="A100" s="53" t="s">
        <v>5</v>
      </c>
      <c r="B100" s="47">
        <f aca="true" t="shared" si="26" ref="B100:T100">B98+B99</f>
        <v>0</v>
      </c>
      <c r="C100" s="47">
        <f t="shared" si="26"/>
        <v>0</v>
      </c>
      <c r="D100" s="47">
        <f t="shared" si="26"/>
        <v>0</v>
      </c>
      <c r="E100" s="47">
        <f t="shared" si="26"/>
        <v>0</v>
      </c>
      <c r="F100" s="47">
        <f t="shared" si="26"/>
        <v>0</v>
      </c>
      <c r="G100" s="47">
        <f t="shared" si="26"/>
        <v>0</v>
      </c>
      <c r="H100" s="47">
        <f t="shared" si="26"/>
        <v>0</v>
      </c>
      <c r="I100" s="47">
        <f t="shared" si="26"/>
        <v>0</v>
      </c>
      <c r="J100" s="47">
        <f t="shared" si="26"/>
        <v>0</v>
      </c>
      <c r="K100" s="47">
        <f t="shared" si="26"/>
        <v>0</v>
      </c>
      <c r="L100" s="47">
        <f t="shared" si="26"/>
        <v>0</v>
      </c>
      <c r="M100" s="47">
        <f t="shared" si="26"/>
        <v>0</v>
      </c>
      <c r="N100" s="47">
        <f t="shared" si="26"/>
        <v>0</v>
      </c>
      <c r="O100" s="47">
        <f t="shared" si="26"/>
        <v>0</v>
      </c>
      <c r="P100" s="47">
        <f t="shared" si="26"/>
        <v>0</v>
      </c>
      <c r="Q100" s="47">
        <f t="shared" si="26"/>
        <v>0</v>
      </c>
      <c r="R100" s="47">
        <f t="shared" si="26"/>
        <v>0</v>
      </c>
      <c r="S100" s="47">
        <f t="shared" si="26"/>
        <v>0</v>
      </c>
      <c r="T100" s="47">
        <f t="shared" si="26"/>
        <v>0</v>
      </c>
      <c r="U100" s="47">
        <f>SUM(B100:T100)</f>
        <v>0</v>
      </c>
    </row>
    <row r="101" spans="1:21" s="517" customFormat="1" ht="12.75">
      <c r="A101" s="515" t="s">
        <v>222</v>
      </c>
      <c r="B101" s="47">
        <f>' 2020 ШКОЛЫ  ДЕТИ'!F147</f>
        <v>0</v>
      </c>
      <c r="C101" s="47">
        <f>' 2020 ШКОЛЫ  ДЕТИ'!I147</f>
        <v>0</v>
      </c>
      <c r="D101" s="47">
        <f>' 2020 ШКОЛЫ  ДЕТИ'!L147</f>
        <v>0</v>
      </c>
      <c r="E101" s="47">
        <f>' 2020 ШКОЛЫ  ДЕТИ'!O147</f>
        <v>0</v>
      </c>
      <c r="F101" s="47">
        <f>' 2020 ШКОЛЫ  ДЕТИ'!R147</f>
        <v>0</v>
      </c>
      <c r="G101" s="47">
        <f>' 2020 ШКОЛЫ  ДЕТИ'!U147</f>
        <v>0</v>
      </c>
      <c r="H101" s="47">
        <f>' 2020 ШКОЛЫ  ДЕТИ'!X147</f>
        <v>0</v>
      </c>
      <c r="I101" s="47">
        <f>' 2020 ШКОЛЫ  ДЕТИ'!AA147</f>
        <v>0</v>
      </c>
      <c r="J101" s="47">
        <f>' 2020 ШКОЛЫ  ДЕТИ'!AD147</f>
        <v>0</v>
      </c>
      <c r="K101" s="47">
        <f>' 2020 ШКОЛЫ  ДЕТИ'!AG147</f>
        <v>0</v>
      </c>
      <c r="L101" s="47">
        <f>' 2020 ШКОЛЫ  ДЕТИ'!AJ147</f>
        <v>0</v>
      </c>
      <c r="M101" s="47">
        <f>' 2020 ШКОЛЫ  ДЕТИ'!AM147</f>
        <v>0</v>
      </c>
      <c r="N101" s="47">
        <f>' 2020 ШКОЛЫ  ДЕТИ'!AP147</f>
        <v>0</v>
      </c>
      <c r="O101" s="47">
        <f>' 2020 ШКОЛЫ  ДЕТИ'!AS147</f>
        <v>0</v>
      </c>
      <c r="P101" s="47">
        <f>' 2020 ШКОЛЫ  ДЕТИ'!AV147</f>
        <v>0</v>
      </c>
      <c r="Q101" s="47">
        <f>' 2020 ШКОЛЫ  ДЕТИ'!AY147</f>
        <v>0</v>
      </c>
      <c r="R101" s="47">
        <f>' 2020 ШКОЛЫ  ДЕТИ'!BB147</f>
        <v>0</v>
      </c>
      <c r="S101" s="47">
        <f>' 2020 ШКОЛЫ  ДЕТИ'!BE147</f>
        <v>0</v>
      </c>
      <c r="T101" s="47">
        <f>' 2020 ШКОЛЫ  ДЕТИ'!BG147</f>
        <v>0</v>
      </c>
      <c r="U101" s="47">
        <f>SUM(B101:T101)</f>
        <v>0</v>
      </c>
    </row>
    <row r="102" spans="1:21" s="517" customFormat="1" ht="25.5">
      <c r="A102" s="53" t="s">
        <v>69</v>
      </c>
      <c r="B102" s="47" t="e">
        <f aca="true" t="shared" si="27" ref="B102:U102">B100/B101</f>
        <v>#DIV/0!</v>
      </c>
      <c r="C102" s="47" t="e">
        <f t="shared" si="27"/>
        <v>#DIV/0!</v>
      </c>
      <c r="D102" s="47" t="e">
        <f t="shared" si="27"/>
        <v>#DIV/0!</v>
      </c>
      <c r="E102" s="47" t="e">
        <f t="shared" si="27"/>
        <v>#DIV/0!</v>
      </c>
      <c r="F102" s="47" t="e">
        <f t="shared" si="27"/>
        <v>#DIV/0!</v>
      </c>
      <c r="G102" s="47" t="e">
        <f t="shared" si="27"/>
        <v>#DIV/0!</v>
      </c>
      <c r="H102" s="47" t="e">
        <f t="shared" si="27"/>
        <v>#DIV/0!</v>
      </c>
      <c r="I102" s="47" t="e">
        <f t="shared" si="27"/>
        <v>#DIV/0!</v>
      </c>
      <c r="J102" s="47" t="e">
        <f t="shared" si="27"/>
        <v>#DIV/0!</v>
      </c>
      <c r="K102" s="47" t="e">
        <f t="shared" si="27"/>
        <v>#DIV/0!</v>
      </c>
      <c r="L102" s="47" t="e">
        <f t="shared" si="27"/>
        <v>#DIV/0!</v>
      </c>
      <c r="M102" s="47" t="e">
        <f t="shared" si="27"/>
        <v>#DIV/0!</v>
      </c>
      <c r="N102" s="47" t="e">
        <f t="shared" si="27"/>
        <v>#DIV/0!</v>
      </c>
      <c r="O102" s="47" t="e">
        <f t="shared" si="27"/>
        <v>#DIV/0!</v>
      </c>
      <c r="P102" s="47" t="e">
        <f t="shared" si="27"/>
        <v>#DIV/0!</v>
      </c>
      <c r="Q102" s="47" t="e">
        <f t="shared" si="27"/>
        <v>#DIV/0!</v>
      </c>
      <c r="R102" s="47" t="e">
        <f t="shared" si="27"/>
        <v>#DIV/0!</v>
      </c>
      <c r="S102" s="47" t="e">
        <f t="shared" si="27"/>
        <v>#DIV/0!</v>
      </c>
      <c r="T102" s="47" t="e">
        <f t="shared" si="27"/>
        <v>#DIV/0!</v>
      </c>
      <c r="U102" s="47" t="e">
        <f t="shared" si="27"/>
        <v>#DIV/0!</v>
      </c>
    </row>
    <row r="103" spans="1:21" s="17" customFormat="1" ht="12.75">
      <c r="A103" s="22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5"/>
    </row>
    <row r="104" spans="1:21" s="17" customFormat="1" ht="12.75">
      <c r="A104" s="53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 s="220" customFormat="1" ht="22.5" customHeight="1">
      <c r="A105" s="1539" t="s">
        <v>155</v>
      </c>
      <c r="B105" s="1539"/>
      <c r="C105" s="1539"/>
      <c r="D105" s="1539"/>
      <c r="E105" s="1539"/>
      <c r="F105" s="1539"/>
      <c r="G105" s="1539"/>
      <c r="H105" s="1539"/>
      <c r="I105" s="1539"/>
      <c r="J105" s="1539"/>
      <c r="K105" s="1539"/>
      <c r="L105" s="1539"/>
      <c r="M105" s="1539"/>
      <c r="N105" s="1539"/>
      <c r="O105" s="1539"/>
      <c r="P105" s="1539"/>
      <c r="Q105" s="1539"/>
      <c r="R105" s="1539"/>
      <c r="S105" s="218"/>
      <c r="T105" s="218"/>
      <c r="U105" s="218"/>
    </row>
    <row r="106" spans="1:21" s="25" customFormat="1" ht="50.25" customHeight="1">
      <c r="A106" s="511" t="s">
        <v>0</v>
      </c>
      <c r="B106" s="212" t="s">
        <v>9</v>
      </c>
      <c r="C106" s="212" t="s">
        <v>10</v>
      </c>
      <c r="D106" s="212" t="s">
        <v>11</v>
      </c>
      <c r="E106" s="212" t="s">
        <v>12</v>
      </c>
      <c r="F106" s="212" t="s">
        <v>13</v>
      </c>
      <c r="G106" s="212" t="s">
        <v>14</v>
      </c>
      <c r="H106" s="212" t="s">
        <v>15</v>
      </c>
      <c r="I106" s="212" t="s">
        <v>16</v>
      </c>
      <c r="J106" s="212" t="s">
        <v>17</v>
      </c>
      <c r="K106" s="212" t="s">
        <v>18</v>
      </c>
      <c r="L106" s="212" t="s">
        <v>19</v>
      </c>
      <c r="M106" s="212" t="s">
        <v>20</v>
      </c>
      <c r="N106" s="212" t="s">
        <v>21</v>
      </c>
      <c r="O106" s="212" t="s">
        <v>22</v>
      </c>
      <c r="P106" s="212" t="s">
        <v>23</v>
      </c>
      <c r="Q106" s="212" t="s">
        <v>24</v>
      </c>
      <c r="R106" s="212" t="s">
        <v>25</v>
      </c>
      <c r="S106" s="212" t="s">
        <v>26</v>
      </c>
      <c r="T106" s="212" t="s">
        <v>27</v>
      </c>
      <c r="U106" s="212" t="s">
        <v>50</v>
      </c>
    </row>
    <row r="107" spans="1:21" s="25" customFormat="1" ht="36.75" thickBot="1">
      <c r="A107" s="554" t="s">
        <v>236</v>
      </c>
      <c r="B107" s="195" t="e">
        <f aca="true" t="shared" si="28" ref="B107:T107">B98+B91+B84+B67+B60+B53+B46+B20+B13</f>
        <v>#REF!</v>
      </c>
      <c r="C107" s="195" t="e">
        <f t="shared" si="28"/>
        <v>#REF!</v>
      </c>
      <c r="D107" s="195" t="e">
        <f t="shared" si="28"/>
        <v>#REF!</v>
      </c>
      <c r="E107" s="195" t="e">
        <f t="shared" si="28"/>
        <v>#REF!</v>
      </c>
      <c r="F107" s="195" t="e">
        <f t="shared" si="28"/>
        <v>#REF!</v>
      </c>
      <c r="G107" s="195" t="e">
        <f t="shared" si="28"/>
        <v>#REF!</v>
      </c>
      <c r="H107" s="195" t="e">
        <f t="shared" si="28"/>
        <v>#REF!</v>
      </c>
      <c r="I107" s="195" t="e">
        <f t="shared" si="28"/>
        <v>#REF!</v>
      </c>
      <c r="J107" s="195" t="e">
        <f t="shared" si="28"/>
        <v>#REF!</v>
      </c>
      <c r="K107" s="195" t="e">
        <f t="shared" si="28"/>
        <v>#REF!</v>
      </c>
      <c r="L107" s="195" t="e">
        <f t="shared" si="28"/>
        <v>#REF!</v>
      </c>
      <c r="M107" s="195" t="e">
        <f t="shared" si="28"/>
        <v>#REF!</v>
      </c>
      <c r="N107" s="195" t="e">
        <f t="shared" si="28"/>
        <v>#REF!</v>
      </c>
      <c r="O107" s="195" t="e">
        <f t="shared" si="28"/>
        <v>#REF!</v>
      </c>
      <c r="P107" s="195" t="e">
        <f t="shared" si="28"/>
        <v>#REF!</v>
      </c>
      <c r="Q107" s="195" t="e">
        <f t="shared" si="28"/>
        <v>#REF!</v>
      </c>
      <c r="R107" s="195" t="e">
        <f t="shared" si="28"/>
        <v>#REF!</v>
      </c>
      <c r="S107" s="195" t="e">
        <f t="shared" si="28"/>
        <v>#REF!</v>
      </c>
      <c r="T107" s="195" t="e">
        <f t="shared" si="28"/>
        <v>#REF!</v>
      </c>
      <c r="U107" s="195" t="e">
        <f>SUM(B107:T107)</f>
        <v>#REF!</v>
      </c>
    </row>
    <row r="108" spans="1:21" s="25" customFormat="1" ht="24.75" thickBot="1">
      <c r="A108" s="554" t="s">
        <v>237</v>
      </c>
      <c r="B108" s="195" t="e">
        <f aca="true" t="shared" si="29" ref="B108:T108">B99+B92+B85+B68+B61+B54+B47+B21+B14</f>
        <v>#REF!</v>
      </c>
      <c r="C108" s="195" t="e">
        <f t="shared" si="29"/>
        <v>#REF!</v>
      </c>
      <c r="D108" s="195" t="e">
        <f t="shared" si="29"/>
        <v>#REF!</v>
      </c>
      <c r="E108" s="195" t="e">
        <f t="shared" si="29"/>
        <v>#REF!</v>
      </c>
      <c r="F108" s="195" t="e">
        <f t="shared" si="29"/>
        <v>#REF!</v>
      </c>
      <c r="G108" s="195" t="e">
        <f t="shared" si="29"/>
        <v>#REF!</v>
      </c>
      <c r="H108" s="195" t="e">
        <f t="shared" si="29"/>
        <v>#REF!</v>
      </c>
      <c r="I108" s="195" t="e">
        <f t="shared" si="29"/>
        <v>#REF!</v>
      </c>
      <c r="J108" s="195" t="e">
        <f t="shared" si="29"/>
        <v>#REF!</v>
      </c>
      <c r="K108" s="195" t="e">
        <f t="shared" si="29"/>
        <v>#REF!</v>
      </c>
      <c r="L108" s="195" t="e">
        <f t="shared" si="29"/>
        <v>#REF!</v>
      </c>
      <c r="M108" s="195" t="e">
        <f t="shared" si="29"/>
        <v>#REF!</v>
      </c>
      <c r="N108" s="195" t="e">
        <f t="shared" si="29"/>
        <v>#REF!</v>
      </c>
      <c r="O108" s="195" t="e">
        <f t="shared" si="29"/>
        <v>#REF!</v>
      </c>
      <c r="P108" s="195" t="e">
        <f t="shared" si="29"/>
        <v>#REF!</v>
      </c>
      <c r="Q108" s="195" t="e">
        <f t="shared" si="29"/>
        <v>#REF!</v>
      </c>
      <c r="R108" s="195" t="e">
        <f t="shared" si="29"/>
        <v>#REF!</v>
      </c>
      <c r="S108" s="195" t="e">
        <f t="shared" si="29"/>
        <v>#REF!</v>
      </c>
      <c r="T108" s="195">
        <f t="shared" si="29"/>
        <v>0</v>
      </c>
      <c r="U108" s="195" t="e">
        <f aca="true" t="shared" si="30" ref="U108:U117">SUM(B108:T108)</f>
        <v>#REF!</v>
      </c>
    </row>
    <row r="109" spans="1:21" s="25" customFormat="1" ht="12.75">
      <c r="A109" s="53" t="s">
        <v>5</v>
      </c>
      <c r="B109" s="195" t="e">
        <f>B107+B108</f>
        <v>#REF!</v>
      </c>
      <c r="C109" s="195" t="e">
        <f aca="true" t="shared" si="31" ref="C109:T109">C107+C108</f>
        <v>#REF!</v>
      </c>
      <c r="D109" s="195" t="e">
        <f t="shared" si="31"/>
        <v>#REF!</v>
      </c>
      <c r="E109" s="195" t="e">
        <f t="shared" si="31"/>
        <v>#REF!</v>
      </c>
      <c r="F109" s="195" t="e">
        <f t="shared" si="31"/>
        <v>#REF!</v>
      </c>
      <c r="G109" s="195" t="e">
        <f t="shared" si="31"/>
        <v>#REF!</v>
      </c>
      <c r="H109" s="195" t="e">
        <f t="shared" si="31"/>
        <v>#REF!</v>
      </c>
      <c r="I109" s="195" t="e">
        <f t="shared" si="31"/>
        <v>#REF!</v>
      </c>
      <c r="J109" s="195" t="e">
        <f t="shared" si="31"/>
        <v>#REF!</v>
      </c>
      <c r="K109" s="195" t="e">
        <f t="shared" si="31"/>
        <v>#REF!</v>
      </c>
      <c r="L109" s="195" t="e">
        <f t="shared" si="31"/>
        <v>#REF!</v>
      </c>
      <c r="M109" s="195" t="e">
        <f t="shared" si="31"/>
        <v>#REF!</v>
      </c>
      <c r="N109" s="195" t="e">
        <f t="shared" si="31"/>
        <v>#REF!</v>
      </c>
      <c r="O109" s="195" t="e">
        <f t="shared" si="31"/>
        <v>#REF!</v>
      </c>
      <c r="P109" s="195" t="e">
        <f t="shared" si="31"/>
        <v>#REF!</v>
      </c>
      <c r="Q109" s="195" t="e">
        <f t="shared" si="31"/>
        <v>#REF!</v>
      </c>
      <c r="R109" s="195" t="e">
        <f t="shared" si="31"/>
        <v>#REF!</v>
      </c>
      <c r="S109" s="195" t="e">
        <f t="shared" si="31"/>
        <v>#REF!</v>
      </c>
      <c r="T109" s="195" t="e">
        <f t="shared" si="31"/>
        <v>#REF!</v>
      </c>
      <c r="U109" s="195" t="e">
        <f t="shared" si="30"/>
        <v>#REF!</v>
      </c>
    </row>
    <row r="110" spans="1:21" s="25" customFormat="1" ht="12.75">
      <c r="A110" s="515" t="s">
        <v>222</v>
      </c>
      <c r="B110" s="195" t="e">
        <f aca="true" t="shared" si="32" ref="B110:T110">B101+B94+B87+B70+B63+B56+B49+B23+B16</f>
        <v>#REF!</v>
      </c>
      <c r="C110" s="195" t="e">
        <f t="shared" si="32"/>
        <v>#REF!</v>
      </c>
      <c r="D110" s="195" t="e">
        <f t="shared" si="32"/>
        <v>#REF!</v>
      </c>
      <c r="E110" s="195" t="e">
        <f t="shared" si="32"/>
        <v>#REF!</v>
      </c>
      <c r="F110" s="195" t="e">
        <f t="shared" si="32"/>
        <v>#REF!</v>
      </c>
      <c r="G110" s="195" t="e">
        <f t="shared" si="32"/>
        <v>#REF!</v>
      </c>
      <c r="H110" s="195" t="e">
        <f t="shared" si="32"/>
        <v>#REF!</v>
      </c>
      <c r="I110" s="195" t="e">
        <f t="shared" si="32"/>
        <v>#REF!</v>
      </c>
      <c r="J110" s="195" t="e">
        <f t="shared" si="32"/>
        <v>#REF!</v>
      </c>
      <c r="K110" s="195" t="e">
        <f t="shared" si="32"/>
        <v>#REF!</v>
      </c>
      <c r="L110" s="195" t="e">
        <f t="shared" si="32"/>
        <v>#REF!</v>
      </c>
      <c r="M110" s="195" t="e">
        <f t="shared" si="32"/>
        <v>#REF!</v>
      </c>
      <c r="N110" s="195" t="e">
        <f t="shared" si="32"/>
        <v>#REF!</v>
      </c>
      <c r="O110" s="195" t="e">
        <f t="shared" si="32"/>
        <v>#REF!</v>
      </c>
      <c r="P110" s="195" t="e">
        <f t="shared" si="32"/>
        <v>#REF!</v>
      </c>
      <c r="Q110" s="195" t="e">
        <f t="shared" si="32"/>
        <v>#REF!</v>
      </c>
      <c r="R110" s="195" t="e">
        <f t="shared" si="32"/>
        <v>#REF!</v>
      </c>
      <c r="S110" s="195" t="e">
        <f t="shared" si="32"/>
        <v>#REF!</v>
      </c>
      <c r="T110" s="195" t="e">
        <f t="shared" si="32"/>
        <v>#REF!</v>
      </c>
      <c r="U110" s="195" t="e">
        <f t="shared" si="30"/>
        <v>#REF!</v>
      </c>
    </row>
    <row r="111" spans="1:21" s="25" customFormat="1" ht="25.5">
      <c r="A111" s="53" t="s">
        <v>69</v>
      </c>
      <c r="B111" s="195" t="e">
        <f>B109/B110</f>
        <v>#REF!</v>
      </c>
      <c r="C111" s="195" t="e">
        <f aca="true" t="shared" si="33" ref="C111:S111">C109/C110</f>
        <v>#REF!</v>
      </c>
      <c r="D111" s="195" t="e">
        <f t="shared" si="33"/>
        <v>#REF!</v>
      </c>
      <c r="E111" s="195" t="e">
        <f t="shared" si="33"/>
        <v>#REF!</v>
      </c>
      <c r="F111" s="195" t="e">
        <f t="shared" si="33"/>
        <v>#REF!</v>
      </c>
      <c r="G111" s="195" t="e">
        <f t="shared" si="33"/>
        <v>#REF!</v>
      </c>
      <c r="H111" s="195" t="e">
        <f t="shared" si="33"/>
        <v>#REF!</v>
      </c>
      <c r="I111" s="195" t="e">
        <f t="shared" si="33"/>
        <v>#REF!</v>
      </c>
      <c r="J111" s="195" t="e">
        <f t="shared" si="33"/>
        <v>#REF!</v>
      </c>
      <c r="K111" s="195" t="e">
        <f t="shared" si="33"/>
        <v>#REF!</v>
      </c>
      <c r="L111" s="195" t="e">
        <f t="shared" si="33"/>
        <v>#REF!</v>
      </c>
      <c r="M111" s="195" t="e">
        <f t="shared" si="33"/>
        <v>#REF!</v>
      </c>
      <c r="N111" s="195" t="e">
        <f t="shared" si="33"/>
        <v>#REF!</v>
      </c>
      <c r="O111" s="195" t="e">
        <f t="shared" si="33"/>
        <v>#REF!</v>
      </c>
      <c r="P111" s="195" t="e">
        <f t="shared" si="33"/>
        <v>#REF!</v>
      </c>
      <c r="Q111" s="195" t="e">
        <f t="shared" si="33"/>
        <v>#REF!</v>
      </c>
      <c r="R111" s="195" t="e">
        <f t="shared" si="33"/>
        <v>#REF!</v>
      </c>
      <c r="S111" s="195" t="e">
        <f t="shared" si="33"/>
        <v>#REF!</v>
      </c>
      <c r="T111" s="195" t="e">
        <f>T109/T110</f>
        <v>#REF!</v>
      </c>
      <c r="U111" s="195" t="e">
        <f>U109/U110</f>
        <v>#REF!</v>
      </c>
    </row>
    <row r="112" spans="1:21" s="17" customFormat="1" ht="12.75">
      <c r="A112" s="22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>
        <f t="shared" si="30"/>
        <v>0</v>
      </c>
    </row>
    <row r="113" spans="1:21" s="17" customFormat="1" ht="12.75">
      <c r="A113" s="53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>
        <f t="shared" si="30"/>
        <v>0</v>
      </c>
    </row>
    <row r="114" spans="1:21" s="220" customFormat="1" ht="12.75">
      <c r="A114" s="1540" t="s">
        <v>2</v>
      </c>
      <c r="B114" s="223">
        <f>' 2020 ШКОЛЫ  ДЕТИ'!F157</f>
        <v>0</v>
      </c>
      <c r="C114" s="223">
        <f>' 2020 ШКОЛЫ  ДЕТИ'!I157</f>
        <v>0</v>
      </c>
      <c r="D114" s="223">
        <f>' 2020 ШКОЛЫ  ДЕТИ'!L157</f>
        <v>0</v>
      </c>
      <c r="E114" s="223">
        <f>' 2020 ШКОЛЫ  ДЕТИ'!O157</f>
        <v>0</v>
      </c>
      <c r="F114" s="223">
        <f>' 2020 ШКОЛЫ  ДЕТИ'!R157</f>
        <v>0</v>
      </c>
      <c r="G114" s="223">
        <f>' 2020 ШКОЛЫ  ДЕТИ'!U157</f>
        <v>0</v>
      </c>
      <c r="H114" s="223">
        <f>' 2020 ШКОЛЫ  ДЕТИ'!X157</f>
        <v>0</v>
      </c>
      <c r="I114" s="223">
        <f>' 2020 ШКОЛЫ  ДЕТИ'!AA157</f>
        <v>0</v>
      </c>
      <c r="J114" s="223">
        <f>' 2020 ШКОЛЫ  ДЕТИ'!AD157</f>
        <v>0</v>
      </c>
      <c r="K114" s="223">
        <f>' 2020 ШКОЛЫ  ДЕТИ'!AG157</f>
        <v>0</v>
      </c>
      <c r="L114" s="223">
        <f>' 2020 ШКОЛЫ  ДЕТИ'!AJ157</f>
        <v>0</v>
      </c>
      <c r="M114" s="223">
        <f>' 2020 ШКОЛЫ  ДЕТИ'!AM157</f>
        <v>0</v>
      </c>
      <c r="N114" s="223">
        <f>' 2020 ШКОЛЫ  ДЕТИ'!AP157</f>
        <v>0</v>
      </c>
      <c r="O114" s="223">
        <f>' 2020 ШКОЛЫ  ДЕТИ'!AS157</f>
        <v>0</v>
      </c>
      <c r="P114" s="223">
        <f>' 2020 ШКОЛЫ  ДЕТИ'!AV157</f>
        <v>0</v>
      </c>
      <c r="Q114" s="223">
        <f>' 2020 ШКОЛЫ  ДЕТИ'!AY157</f>
        <v>0</v>
      </c>
      <c r="R114" s="223">
        <f>' 2020 ШКОЛЫ  ДЕТИ'!BB157</f>
        <v>0</v>
      </c>
      <c r="S114" s="223">
        <f>' 2020 ШКОЛЫ  ДЕТИ'!BE157</f>
        <v>0</v>
      </c>
      <c r="T114" s="223">
        <f>' 2020 ШКОЛЫ  ДЕТИ'!BG157</f>
        <v>0</v>
      </c>
      <c r="U114" s="47">
        <f t="shared" si="30"/>
        <v>0</v>
      </c>
    </row>
    <row r="115" spans="1:21" s="220" customFormat="1" ht="12.75">
      <c r="A115" s="1541"/>
      <c r="B115" s="223" t="e">
        <f>общехоз!E99</f>
        <v>#REF!</v>
      </c>
      <c r="C115" s="223" t="e">
        <f>общехоз!F99</f>
        <v>#REF!</v>
      </c>
      <c r="D115" s="223" t="e">
        <f>общехоз!G99</f>
        <v>#REF!</v>
      </c>
      <c r="E115" s="223" t="e">
        <f>общехоз!H99</f>
        <v>#REF!</v>
      </c>
      <c r="F115" s="223" t="e">
        <f>общехоз!I99</f>
        <v>#REF!</v>
      </c>
      <c r="G115" s="223" t="e">
        <f>общехоз!J99</f>
        <v>#REF!</v>
      </c>
      <c r="H115" s="223" t="e">
        <f>общехоз!K99</f>
        <v>#REF!</v>
      </c>
      <c r="I115" s="223" t="e">
        <f>общехоз!L99</f>
        <v>#REF!</v>
      </c>
      <c r="J115" s="223" t="e">
        <f>общехоз!M99</f>
        <v>#REF!</v>
      </c>
      <c r="K115" s="223" t="e">
        <f>общехоз!N99</f>
        <v>#REF!</v>
      </c>
      <c r="L115" s="223" t="e">
        <f>общехоз!O99</f>
        <v>#REF!</v>
      </c>
      <c r="M115" s="223" t="e">
        <f>общехоз!P99</f>
        <v>#REF!</v>
      </c>
      <c r="N115" s="223" t="e">
        <f>общехоз!Q99</f>
        <v>#REF!</v>
      </c>
      <c r="O115" s="223" t="e">
        <f>общехоз!R99</f>
        <v>#REF!</v>
      </c>
      <c r="P115" s="223" t="e">
        <f>общехоз!S99</f>
        <v>#REF!</v>
      </c>
      <c r="Q115" s="223" t="e">
        <f>общехоз!T99</f>
        <v>#REF!</v>
      </c>
      <c r="R115" s="223" t="e">
        <f>общехоз!U99</f>
        <v>#REF!</v>
      </c>
      <c r="S115" s="223" t="e">
        <f>общехоз!V99</f>
        <v>#REF!</v>
      </c>
      <c r="T115" s="223">
        <f>общехоз!W99</f>
        <v>0</v>
      </c>
      <c r="U115" s="47" t="e">
        <f t="shared" si="30"/>
        <v>#REF!</v>
      </c>
    </row>
    <row r="116" spans="1:21" ht="12.75">
      <c r="A116" s="1541"/>
      <c r="B116" s="51" t="e">
        <f>B114+B115</f>
        <v>#REF!</v>
      </c>
      <c r="C116" s="51" t="e">
        <f aca="true" t="shared" si="34" ref="C116:T116">C114+C115</f>
        <v>#REF!</v>
      </c>
      <c r="D116" s="51" t="e">
        <f t="shared" si="34"/>
        <v>#REF!</v>
      </c>
      <c r="E116" s="51" t="e">
        <f t="shared" si="34"/>
        <v>#REF!</v>
      </c>
      <c r="F116" s="51" t="e">
        <f t="shared" si="34"/>
        <v>#REF!</v>
      </c>
      <c r="G116" s="51" t="e">
        <f t="shared" si="34"/>
        <v>#REF!</v>
      </c>
      <c r="H116" s="51" t="e">
        <f t="shared" si="34"/>
        <v>#REF!</v>
      </c>
      <c r="I116" s="51" t="e">
        <f t="shared" si="34"/>
        <v>#REF!</v>
      </c>
      <c r="J116" s="51" t="e">
        <f t="shared" si="34"/>
        <v>#REF!</v>
      </c>
      <c r="K116" s="51" t="e">
        <f t="shared" si="34"/>
        <v>#REF!</v>
      </c>
      <c r="L116" s="51" t="e">
        <f t="shared" si="34"/>
        <v>#REF!</v>
      </c>
      <c r="M116" s="51" t="e">
        <f t="shared" si="34"/>
        <v>#REF!</v>
      </c>
      <c r="N116" s="51" t="e">
        <f t="shared" si="34"/>
        <v>#REF!</v>
      </c>
      <c r="O116" s="51" t="e">
        <f t="shared" si="34"/>
        <v>#REF!</v>
      </c>
      <c r="P116" s="51" t="e">
        <f t="shared" si="34"/>
        <v>#REF!</v>
      </c>
      <c r="Q116" s="51" t="e">
        <f t="shared" si="34"/>
        <v>#REF!</v>
      </c>
      <c r="R116" s="51" t="e">
        <f t="shared" si="34"/>
        <v>#REF!</v>
      </c>
      <c r="S116" s="51" t="e">
        <f t="shared" si="34"/>
        <v>#REF!</v>
      </c>
      <c r="T116" s="51">
        <f t="shared" si="34"/>
        <v>0</v>
      </c>
      <c r="U116" s="47" t="e">
        <f t="shared" si="30"/>
        <v>#REF!</v>
      </c>
    </row>
    <row r="117" spans="1:21" ht="12.75">
      <c r="A117" s="1541"/>
      <c r="B117" s="37" t="e">
        <f>B109-B116</f>
        <v>#REF!</v>
      </c>
      <c r="C117" s="37" t="e">
        <f aca="true" t="shared" si="35" ref="C117:T117">C109-C116</f>
        <v>#REF!</v>
      </c>
      <c r="D117" s="37" t="e">
        <f t="shared" si="35"/>
        <v>#REF!</v>
      </c>
      <c r="E117" s="37" t="e">
        <f t="shared" si="35"/>
        <v>#REF!</v>
      </c>
      <c r="F117" s="37" t="e">
        <f t="shared" si="35"/>
        <v>#REF!</v>
      </c>
      <c r="G117" s="37" t="e">
        <f t="shared" si="35"/>
        <v>#REF!</v>
      </c>
      <c r="H117" s="37" t="e">
        <f t="shared" si="35"/>
        <v>#REF!</v>
      </c>
      <c r="I117" s="37" t="e">
        <f t="shared" si="35"/>
        <v>#REF!</v>
      </c>
      <c r="J117" s="37" t="e">
        <f t="shared" si="35"/>
        <v>#REF!</v>
      </c>
      <c r="K117" s="37" t="e">
        <f t="shared" si="35"/>
        <v>#REF!</v>
      </c>
      <c r="L117" s="37" t="e">
        <f t="shared" si="35"/>
        <v>#REF!</v>
      </c>
      <c r="M117" s="37" t="e">
        <f t="shared" si="35"/>
        <v>#REF!</v>
      </c>
      <c r="N117" s="37" t="e">
        <f t="shared" si="35"/>
        <v>#REF!</v>
      </c>
      <c r="O117" s="37" t="e">
        <f t="shared" si="35"/>
        <v>#REF!</v>
      </c>
      <c r="P117" s="37" t="e">
        <f t="shared" si="35"/>
        <v>#REF!</v>
      </c>
      <c r="Q117" s="37" t="e">
        <f t="shared" si="35"/>
        <v>#REF!</v>
      </c>
      <c r="R117" s="37" t="e">
        <f t="shared" si="35"/>
        <v>#REF!</v>
      </c>
      <c r="S117" s="37" t="e">
        <f t="shared" si="35"/>
        <v>#REF!</v>
      </c>
      <c r="T117" s="37" t="e">
        <f t="shared" si="35"/>
        <v>#REF!</v>
      </c>
      <c r="U117" s="47" t="e">
        <f t="shared" si="30"/>
        <v>#REF!</v>
      </c>
    </row>
    <row r="119" spans="1:7" s="26" customFormat="1" ht="12.75" customHeight="1">
      <c r="A119" s="1538" t="s">
        <v>149</v>
      </c>
      <c r="B119" s="1538"/>
      <c r="C119" s="1538"/>
      <c r="D119" s="1538"/>
      <c r="E119" s="1538"/>
      <c r="F119" s="1538"/>
      <c r="G119" s="540"/>
    </row>
    <row r="120" spans="1:7" s="99" customFormat="1" ht="23.25" customHeight="1">
      <c r="A120" s="1538" t="s">
        <v>234</v>
      </c>
      <c r="B120" s="1538"/>
      <c r="C120" s="1538"/>
      <c r="D120" s="1538"/>
      <c r="E120" s="1538"/>
      <c r="F120" s="1538"/>
      <c r="G120" s="540"/>
    </row>
    <row r="121" spans="1:7" s="99" customFormat="1" ht="12.75">
      <c r="A121" s="544" t="s">
        <v>0</v>
      </c>
      <c r="B121" s="545" t="s">
        <v>46</v>
      </c>
      <c r="C121" s="545" t="s">
        <v>47</v>
      </c>
      <c r="D121" s="545" t="s">
        <v>48</v>
      </c>
      <c r="E121" s="546" t="s">
        <v>49</v>
      </c>
      <c r="F121" s="547" t="s">
        <v>80</v>
      </c>
      <c r="G121" s="520"/>
    </row>
    <row r="122" spans="1:7" s="26" customFormat="1" ht="36.75" thickBot="1">
      <c r="A122" s="554" t="s">
        <v>236</v>
      </c>
      <c r="B122" s="548">
        <f>'Группы при школе основ'!C47</f>
        <v>16375.60909090909</v>
      </c>
      <c r="C122" s="548">
        <f>'Группы при школе основ'!D47</f>
        <v>34772.590588235296</v>
      </c>
      <c r="D122" s="548">
        <f>'Группы при школе основ'!E47</f>
        <v>0</v>
      </c>
      <c r="E122" s="548">
        <f>'Группы при школе основ'!F47</f>
        <v>0</v>
      </c>
      <c r="F122" s="549">
        <f>B122+C122+D122+E122</f>
        <v>51148.19967914439</v>
      </c>
      <c r="G122" s="522"/>
    </row>
    <row r="123" spans="1:7" s="26" customFormat="1" ht="24.75" thickBot="1">
      <c r="A123" s="554" t="s">
        <v>237</v>
      </c>
      <c r="B123" s="548"/>
      <c r="C123" s="550"/>
      <c r="D123" s="550"/>
      <c r="E123" s="550"/>
      <c r="F123" s="549">
        <f>B123+C123+D123+E123</f>
        <v>0</v>
      </c>
      <c r="G123" s="522"/>
    </row>
    <row r="124" spans="1:7" s="26" customFormat="1" ht="12.75">
      <c r="A124" s="544" t="s">
        <v>5</v>
      </c>
      <c r="B124" s="548">
        <f>B122+B123</f>
        <v>16375.60909090909</v>
      </c>
      <c r="C124" s="548">
        <f>C122+C123</f>
        <v>34772.590588235296</v>
      </c>
      <c r="D124" s="548">
        <f>D122+D123</f>
        <v>0</v>
      </c>
      <c r="E124" s="548">
        <f>E122+E123</f>
        <v>0</v>
      </c>
      <c r="F124" s="548">
        <f>F122+F123</f>
        <v>51148.19967914439</v>
      </c>
      <c r="G124" s="522"/>
    </row>
    <row r="125" spans="1:7" s="26" customFormat="1" ht="12.75">
      <c r="A125" s="551" t="s">
        <v>222</v>
      </c>
      <c r="B125" s="552">
        <f>'Группы при школе основ'!C48</f>
        <v>1</v>
      </c>
      <c r="C125" s="552">
        <f>'Группы при школе основ'!D48</f>
        <v>1</v>
      </c>
      <c r="D125" s="552">
        <f>'Группы при школе основ'!E48</f>
        <v>0</v>
      </c>
      <c r="E125" s="552">
        <f>'Группы при школе основ'!F48</f>
        <v>0</v>
      </c>
      <c r="F125" s="549">
        <f>B125+C125+D125+E125</f>
        <v>2</v>
      </c>
      <c r="G125" s="522"/>
    </row>
    <row r="126" spans="1:7" s="26" customFormat="1" ht="24">
      <c r="A126" s="544" t="s">
        <v>69</v>
      </c>
      <c r="B126" s="553">
        <f>B124/B125</f>
        <v>16375.60909090909</v>
      </c>
      <c r="C126" s="553">
        <f>C124/C125</f>
        <v>34772.590588235296</v>
      </c>
      <c r="D126" s="553" t="e">
        <f>D124/D125</f>
        <v>#DIV/0!</v>
      </c>
      <c r="E126" s="553" t="e">
        <f>E124/E125</f>
        <v>#DIV/0!</v>
      </c>
      <c r="F126" s="553">
        <f>F124/F125</f>
        <v>25574.099839572194</v>
      </c>
      <c r="G126" s="522"/>
    </row>
    <row r="127" spans="1:7" s="26" customFormat="1" ht="12.75">
      <c r="A127" s="1542" t="s">
        <v>102</v>
      </c>
      <c r="B127" s="1542"/>
      <c r="C127" s="1542"/>
      <c r="D127" s="1542"/>
      <c r="E127" s="1542"/>
      <c r="F127" s="1542"/>
      <c r="G127" s="541"/>
    </row>
    <row r="128" spans="1:7" s="99" customFormat="1" ht="12.75" customHeight="1">
      <c r="A128" s="1538" t="s">
        <v>235</v>
      </c>
      <c r="B128" s="1538"/>
      <c r="C128" s="1538"/>
      <c r="D128" s="1538"/>
      <c r="E128" s="1538"/>
      <c r="F128" s="1538"/>
      <c r="G128" s="540"/>
    </row>
    <row r="129" spans="1:7" s="99" customFormat="1" ht="12.75">
      <c r="A129" s="544" t="s">
        <v>0</v>
      </c>
      <c r="B129" s="545" t="s">
        <v>46</v>
      </c>
      <c r="C129" s="545" t="s">
        <v>47</v>
      </c>
      <c r="D129" s="545" t="s">
        <v>48</v>
      </c>
      <c r="E129" s="546" t="s">
        <v>49</v>
      </c>
      <c r="F129" s="547" t="s">
        <v>80</v>
      </c>
      <c r="G129" s="520"/>
    </row>
    <row r="130" spans="1:7" s="26" customFormat="1" ht="36.75" thickBot="1">
      <c r="A130" s="554" t="s">
        <v>236</v>
      </c>
      <c r="B130" s="548">
        <f>'Группы при школе основ'!C58</f>
        <v>343887.7909090909</v>
      </c>
      <c r="C130" s="548">
        <f>'Группы при школе основ'!D58</f>
        <v>2920897.609411765</v>
      </c>
      <c r="D130" s="548">
        <f>'Группы при школе основ'!E58</f>
        <v>621054</v>
      </c>
      <c r="E130" s="548">
        <f>'Группы при школе основ'!F58</f>
        <v>353493</v>
      </c>
      <c r="F130" s="549">
        <f>B130+C130+D130+E130</f>
        <v>4239332.400320856</v>
      </c>
      <c r="G130" s="522"/>
    </row>
    <row r="131" spans="1:7" s="26" customFormat="1" ht="24.75" thickBot="1">
      <c r="A131" s="554" t="s">
        <v>237</v>
      </c>
      <c r="B131" s="548"/>
      <c r="C131" s="550"/>
      <c r="D131" s="550"/>
      <c r="E131" s="550"/>
      <c r="F131" s="549">
        <f>B131+C131+D131+E131</f>
        <v>0</v>
      </c>
      <c r="G131" s="522"/>
    </row>
    <row r="132" spans="1:8" s="26" customFormat="1" ht="12.75">
      <c r="A132" s="544" t="s">
        <v>5</v>
      </c>
      <c r="B132" s="548">
        <f>B130+B131</f>
        <v>343887.7909090909</v>
      </c>
      <c r="C132" s="548">
        <f>C130+C131</f>
        <v>2920897.609411765</v>
      </c>
      <c r="D132" s="548">
        <f>D130+D131</f>
        <v>621054</v>
      </c>
      <c r="E132" s="548">
        <f>E130+E131</f>
        <v>353493</v>
      </c>
      <c r="F132" s="549">
        <f>B132+C132+D132+E132</f>
        <v>4239332.400320856</v>
      </c>
      <c r="G132" s="522"/>
      <c r="H132" s="525">
        <f>F124+F132</f>
        <v>4290480.600000001</v>
      </c>
    </row>
    <row r="133" spans="1:7" s="26" customFormat="1" ht="12.75">
      <c r="A133" s="551" t="s">
        <v>222</v>
      </c>
      <c r="B133" s="552">
        <f>'Группы при школе основ'!C59</f>
        <v>21</v>
      </c>
      <c r="C133" s="552">
        <f>'Группы при школе основ'!D59</f>
        <v>84</v>
      </c>
      <c r="D133" s="552">
        <f>'Группы при школе основ'!E59</f>
        <v>20</v>
      </c>
      <c r="E133" s="552">
        <f>'Группы при школе основ'!F59</f>
        <v>16</v>
      </c>
      <c r="F133" s="549">
        <f>B133+C133+D133+E133</f>
        <v>141</v>
      </c>
      <c r="G133" s="522"/>
    </row>
    <row r="134" spans="1:7" s="26" customFormat="1" ht="24">
      <c r="A134" s="544" t="s">
        <v>69</v>
      </c>
      <c r="B134" s="553">
        <f>B132/B133</f>
        <v>16375.60909090909</v>
      </c>
      <c r="C134" s="553">
        <f>C132/C133</f>
        <v>34772.590588235296</v>
      </c>
      <c r="D134" s="553">
        <f>D132/D133</f>
        <v>31052.7</v>
      </c>
      <c r="E134" s="553">
        <f>E132/E133</f>
        <v>22093.3125</v>
      </c>
      <c r="F134" s="553">
        <f>F132/F133</f>
        <v>30066.18723631813</v>
      </c>
      <c r="G134" s="522"/>
    </row>
    <row r="135" spans="1:7" s="26" customFormat="1" ht="14.25" customHeight="1">
      <c r="A135" s="1533" t="s">
        <v>145</v>
      </c>
      <c r="B135" s="1533"/>
      <c r="C135" s="1533"/>
      <c r="D135" s="1533"/>
      <c r="E135" s="1533"/>
      <c r="F135" s="1533"/>
      <c r="G135" s="542"/>
    </row>
    <row r="136" spans="1:7" s="26" customFormat="1" ht="14.25">
      <c r="A136" s="1533" t="s">
        <v>146</v>
      </c>
      <c r="B136" s="1533"/>
      <c r="C136" s="1533"/>
      <c r="D136" s="1533"/>
      <c r="E136" s="1533"/>
      <c r="F136" s="1533"/>
      <c r="G136" s="542"/>
    </row>
    <row r="137" spans="1:7" s="26" customFormat="1" ht="12.75">
      <c r="A137" s="544" t="s">
        <v>0</v>
      </c>
      <c r="B137" s="545" t="s">
        <v>46</v>
      </c>
      <c r="C137" s="545" t="s">
        <v>47</v>
      </c>
      <c r="D137" s="545" t="s">
        <v>48</v>
      </c>
      <c r="E137" s="546" t="s">
        <v>49</v>
      </c>
      <c r="F137" s="547" t="s">
        <v>80</v>
      </c>
      <c r="G137" s="520"/>
    </row>
    <row r="138" spans="1:7" s="26" customFormat="1" ht="36.75" thickBot="1">
      <c r="A138" s="554" t="s">
        <v>236</v>
      </c>
      <c r="B138" s="548">
        <f>'Группы при школе основ'!C109</f>
        <v>9681.818181818182</v>
      </c>
      <c r="C138" s="548">
        <f>'Группы при школе основ'!D109</f>
        <v>53171.76470588235</v>
      </c>
      <c r="D138" s="548">
        <f>'Группы при школе основ'!E109</f>
        <v>0</v>
      </c>
      <c r="E138" s="548">
        <f>'Группы при школе основ'!F109</f>
        <v>0</v>
      </c>
      <c r="F138" s="549">
        <f>B138+C138+D138+E138</f>
        <v>62853.58288770053</v>
      </c>
      <c r="G138" s="522"/>
    </row>
    <row r="139" spans="1:7" s="26" customFormat="1" ht="24.75" thickBot="1">
      <c r="A139" s="554" t="s">
        <v>237</v>
      </c>
      <c r="B139" s="548"/>
      <c r="C139" s="550"/>
      <c r="D139" s="550"/>
      <c r="E139" s="550"/>
      <c r="F139" s="549">
        <f>B139+C139+D139+E139</f>
        <v>0</v>
      </c>
      <c r="G139" s="522"/>
    </row>
    <row r="140" spans="1:7" s="26" customFormat="1" ht="12.75">
      <c r="A140" s="544" t="s">
        <v>5</v>
      </c>
      <c r="B140" s="548">
        <f>B138+B139</f>
        <v>9681.818181818182</v>
      </c>
      <c r="C140" s="548">
        <f>C138+C139</f>
        <v>53171.76470588235</v>
      </c>
      <c r="D140" s="548">
        <f>D138+D139</f>
        <v>0</v>
      </c>
      <c r="E140" s="548">
        <f>E138+E139</f>
        <v>0</v>
      </c>
      <c r="F140" s="549">
        <f>B140+C140+D140+E140</f>
        <v>62853.58288770053</v>
      </c>
      <c r="G140" s="522"/>
    </row>
    <row r="141" spans="1:7" s="26" customFormat="1" ht="12.75">
      <c r="A141" s="551" t="s">
        <v>222</v>
      </c>
      <c r="B141" s="552">
        <f>'Группы при школе основ'!C110</f>
        <v>1</v>
      </c>
      <c r="C141" s="552">
        <f>'Группы при школе основ'!D110</f>
        <v>1</v>
      </c>
      <c r="D141" s="552">
        <f>'Группы при школе основ'!E110</f>
        <v>0</v>
      </c>
      <c r="E141" s="552">
        <f>'Группы при школе основ'!F110</f>
        <v>0</v>
      </c>
      <c r="F141" s="549">
        <f>B141+C141+D141+E141</f>
        <v>2</v>
      </c>
      <c r="G141" s="522"/>
    </row>
    <row r="142" spans="1:7" s="26" customFormat="1" ht="24">
      <c r="A142" s="544" t="s">
        <v>69</v>
      </c>
      <c r="B142" s="553">
        <f>B140/B141</f>
        <v>9681.818181818182</v>
      </c>
      <c r="C142" s="553">
        <f>C140/C141</f>
        <v>53171.76470588235</v>
      </c>
      <c r="D142" s="553" t="e">
        <f>D140/D141</f>
        <v>#DIV/0!</v>
      </c>
      <c r="E142" s="553" t="e">
        <f>E140/E141</f>
        <v>#DIV/0!</v>
      </c>
      <c r="F142" s="553">
        <f>F140/F141</f>
        <v>31426.791443850267</v>
      </c>
      <c r="G142" s="522"/>
    </row>
    <row r="143" spans="1:7" s="26" customFormat="1" ht="12.75" customHeight="1">
      <c r="A143" s="1534" t="s">
        <v>148</v>
      </c>
      <c r="B143" s="1534"/>
      <c r="C143" s="1534"/>
      <c r="D143" s="1534"/>
      <c r="E143" s="1534"/>
      <c r="F143" s="1534"/>
      <c r="G143" s="543"/>
    </row>
    <row r="144" spans="1:7" s="26" customFormat="1" ht="12.75">
      <c r="A144" s="544" t="s">
        <v>0</v>
      </c>
      <c r="B144" s="545" t="s">
        <v>46</v>
      </c>
      <c r="C144" s="545" t="s">
        <v>47</v>
      </c>
      <c r="D144" s="545" t="s">
        <v>48</v>
      </c>
      <c r="E144" s="546" t="s">
        <v>49</v>
      </c>
      <c r="F144" s="547" t="s">
        <v>80</v>
      </c>
      <c r="G144" s="520"/>
    </row>
    <row r="145" spans="1:7" s="26" customFormat="1" ht="36.75" thickBot="1">
      <c r="A145" s="554" t="s">
        <v>236</v>
      </c>
      <c r="B145" s="548">
        <f>'Группы при школе основ'!C119</f>
        <v>203318.18181818182</v>
      </c>
      <c r="C145" s="548">
        <f>'Группы при школе основ'!D119</f>
        <v>4466428.235294118</v>
      </c>
      <c r="D145" s="548">
        <f>'Группы при школе основ'!E119</f>
        <v>1087900</v>
      </c>
      <c r="E145" s="548">
        <f>'Группы при школе основ'!F119</f>
        <v>80600</v>
      </c>
      <c r="F145" s="549">
        <f>B145+C145+D145+E145</f>
        <v>5838246.417112299</v>
      </c>
      <c r="G145" s="522"/>
    </row>
    <row r="146" spans="1:7" s="26" customFormat="1" ht="24.75" thickBot="1">
      <c r="A146" s="554" t="s">
        <v>237</v>
      </c>
      <c r="B146" s="548"/>
      <c r="C146" s="550"/>
      <c r="D146" s="550"/>
      <c r="E146" s="550"/>
      <c r="F146" s="549">
        <f>B146+C146+D146+E146</f>
        <v>0</v>
      </c>
      <c r="G146" s="522"/>
    </row>
    <row r="147" spans="1:7" s="26" customFormat="1" ht="12.75">
      <c r="A147" s="544" t="s">
        <v>5</v>
      </c>
      <c r="B147" s="548">
        <f>B145+B146</f>
        <v>203318.18181818182</v>
      </c>
      <c r="C147" s="548">
        <f>C145+C146</f>
        <v>4466428.235294118</v>
      </c>
      <c r="D147" s="548">
        <f>D145+D146</f>
        <v>1087900</v>
      </c>
      <c r="E147" s="548">
        <f>E145+E146</f>
        <v>80600</v>
      </c>
      <c r="F147" s="549">
        <f>B147+C147+D147+E147</f>
        <v>5838246.417112299</v>
      </c>
      <c r="G147" s="522"/>
    </row>
    <row r="148" spans="1:7" s="26" customFormat="1" ht="12.75">
      <c r="A148" s="551" t="s">
        <v>222</v>
      </c>
      <c r="B148" s="552">
        <f>'Группы при школе основ'!C120</f>
        <v>21</v>
      </c>
      <c r="C148" s="552">
        <f>'Группы при школе основ'!D120</f>
        <v>84</v>
      </c>
      <c r="D148" s="552">
        <f>'Группы при школе основ'!E120</f>
        <v>20</v>
      </c>
      <c r="E148" s="552">
        <f>'Группы при школе основ'!F120</f>
        <v>16</v>
      </c>
      <c r="F148" s="549">
        <f>B148+C148+D148+E148</f>
        <v>141</v>
      </c>
      <c r="G148" s="522"/>
    </row>
    <row r="149" spans="1:7" s="26" customFormat="1" ht="24">
      <c r="A149" s="544" t="s">
        <v>69</v>
      </c>
      <c r="B149" s="553">
        <f>B147/B148</f>
        <v>9681.818181818182</v>
      </c>
      <c r="C149" s="553">
        <f>C147/C148</f>
        <v>53171.76470588235</v>
      </c>
      <c r="D149" s="553">
        <f>D147/D148</f>
        <v>54395</v>
      </c>
      <c r="E149" s="553">
        <f>E147/E148</f>
        <v>5037.5</v>
      </c>
      <c r="F149" s="553">
        <f>F147/F148</f>
        <v>41406.002958243254</v>
      </c>
      <c r="G149" s="522"/>
    </row>
    <row r="150" spans="1:7" s="26" customFormat="1" ht="12.75">
      <c r="A150" s="116"/>
      <c r="B150" s="526"/>
      <c r="C150" s="526"/>
      <c r="D150" s="526"/>
      <c r="E150" s="526"/>
      <c r="F150" s="526"/>
      <c r="G150" s="527"/>
    </row>
    <row r="151" spans="1:4" ht="15.75">
      <c r="A151" s="1532" t="s">
        <v>205</v>
      </c>
      <c r="B151" s="1532"/>
      <c r="C151" s="1532"/>
      <c r="D151" s="1532"/>
    </row>
    <row r="152" spans="1:4" ht="15.75">
      <c r="A152" s="1532" t="s">
        <v>206</v>
      </c>
      <c r="B152" s="1532"/>
      <c r="C152" s="1532"/>
      <c r="D152" s="1532"/>
    </row>
    <row r="154" spans="1:3" ht="79.5" customHeight="1">
      <c r="A154" s="53" t="s">
        <v>0</v>
      </c>
      <c r="B154" s="21" t="s">
        <v>91</v>
      </c>
      <c r="C154" s="519" t="s">
        <v>80</v>
      </c>
    </row>
    <row r="155" spans="1:3" ht="36.75" thickBot="1">
      <c r="A155" s="554" t="s">
        <v>236</v>
      </c>
      <c r="B155" s="521">
        <f>Солнышко!D10</f>
        <v>2658814.2</v>
      </c>
      <c r="C155" s="521">
        <f>B155</f>
        <v>2658814.2</v>
      </c>
    </row>
    <row r="156" spans="1:3" ht="24.75" thickBot="1">
      <c r="A156" s="554" t="s">
        <v>237</v>
      </c>
      <c r="B156" s="521">
        <f>Солнышко!G37</f>
        <v>3508185.8</v>
      </c>
      <c r="C156" s="521">
        <f>B156</f>
        <v>3508185.8</v>
      </c>
    </row>
    <row r="157" spans="1:3" ht="12.75">
      <c r="A157" s="53" t="s">
        <v>5</v>
      </c>
      <c r="B157" s="521">
        <f>B155+B156</f>
        <v>6167000</v>
      </c>
      <c r="C157" s="521">
        <f>B157</f>
        <v>6167000</v>
      </c>
    </row>
    <row r="158" spans="1:3" ht="12.75">
      <c r="A158" s="515" t="s">
        <v>222</v>
      </c>
      <c r="B158" s="524">
        <f>Солнышко!G38</f>
        <v>418</v>
      </c>
      <c r="C158" s="521">
        <f>B158</f>
        <v>418</v>
      </c>
    </row>
    <row r="159" spans="1:3" ht="25.5">
      <c r="A159" s="53" t="s">
        <v>69</v>
      </c>
      <c r="B159" s="523">
        <f>B157/B158</f>
        <v>14753.588516746411</v>
      </c>
      <c r="C159" s="523">
        <f>C157/C158</f>
        <v>14753.588516746411</v>
      </c>
    </row>
    <row r="162" spans="1:2" ht="12.75">
      <c r="A162" s="192" t="s">
        <v>231</v>
      </c>
      <c r="B162" s="529" t="e">
        <f>C157+F132+F124+U109+F147+F140</f>
        <v>#REF!</v>
      </c>
    </row>
    <row r="163" spans="1:2" ht="12.75">
      <c r="A163" s="192" t="s">
        <v>156</v>
      </c>
      <c r="B163" s="529">
        <f>'веб мун задание 01.01.2016'!T18</f>
        <v>14359874</v>
      </c>
    </row>
    <row r="164" spans="1:2" ht="12.75">
      <c r="A164" s="225"/>
      <c r="B164" s="529" t="e">
        <f>B162+B163</f>
        <v>#REF!</v>
      </c>
    </row>
    <row r="165" spans="1:2" ht="12.75">
      <c r="A165" s="225"/>
      <c r="B165" s="529">
        <f>'веб мун задание 01.01.2016'!AB18</f>
        <v>558432920</v>
      </c>
    </row>
    <row r="166" spans="1:2" ht="12.75">
      <c r="A166" s="26"/>
      <c r="B166" s="528" t="e">
        <f>B164-B165</f>
        <v>#REF!</v>
      </c>
    </row>
    <row r="167" ht="12.75">
      <c r="B167" s="528"/>
    </row>
  </sheetData>
  <sheetProtection/>
  <mergeCells count="28">
    <mergeCell ref="A10:J10"/>
    <mergeCell ref="K10:U10"/>
    <mergeCell ref="A11:J11"/>
    <mergeCell ref="K11:U11"/>
    <mergeCell ref="A18:J18"/>
    <mergeCell ref="K18:U18"/>
    <mergeCell ref="A34:J34"/>
    <mergeCell ref="K34:U34"/>
    <mergeCell ref="A44:J44"/>
    <mergeCell ref="K44:U44"/>
    <mergeCell ref="A51:J51"/>
    <mergeCell ref="A58:J58"/>
    <mergeCell ref="A65:U65"/>
    <mergeCell ref="A72:U72"/>
    <mergeCell ref="A82:U82"/>
    <mergeCell ref="A89:U89"/>
    <mergeCell ref="A96:U96"/>
    <mergeCell ref="A105:R105"/>
    <mergeCell ref="A136:F136"/>
    <mergeCell ref="A143:F143"/>
    <mergeCell ref="A151:D151"/>
    <mergeCell ref="A152:D152"/>
    <mergeCell ref="A114:A117"/>
    <mergeCell ref="A119:F119"/>
    <mergeCell ref="A120:F120"/>
    <mergeCell ref="A127:F127"/>
    <mergeCell ref="A128:F128"/>
    <mergeCell ref="A135:F1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3:Y22"/>
  <sheetViews>
    <sheetView view="pageBreakPreview" zoomScale="70" zoomScaleSheetLayoutView="70" zoomScalePageLayoutView="0" workbookViewId="0" topLeftCell="A1">
      <selection activeCell="L11" sqref="L11"/>
    </sheetView>
  </sheetViews>
  <sheetFormatPr defaultColWidth="9.140625" defaultRowHeight="12.75"/>
  <cols>
    <col min="1" max="1" width="33.00390625" style="0" customWidth="1"/>
    <col min="2" max="2" width="11.28125" style="0" customWidth="1"/>
    <col min="3" max="3" width="13.8515625" style="0" customWidth="1"/>
    <col min="4" max="4" width="12.140625" style="0" customWidth="1"/>
    <col min="5" max="5" width="13.140625" style="17" customWidth="1"/>
    <col min="6" max="6" width="12.421875" style="17" customWidth="1"/>
    <col min="7" max="7" width="11.57421875" style="0" customWidth="1"/>
    <col min="8" max="8" width="14.28125" style="17" customWidth="1"/>
    <col min="9" max="9" width="12.421875" style="17" customWidth="1"/>
    <col min="10" max="10" width="11.421875" style="17" customWidth="1"/>
    <col min="11" max="11" width="12.57421875" style="17" customWidth="1"/>
    <col min="12" max="12" width="11.140625" style="17" customWidth="1"/>
    <col min="13" max="13" width="11.421875" style="17" customWidth="1"/>
    <col min="14" max="14" width="12.57421875" style="17" customWidth="1"/>
    <col min="15" max="15" width="11.8515625" style="17" customWidth="1"/>
    <col min="16" max="16" width="13.28125" style="17" customWidth="1"/>
    <col min="17" max="17" width="13.00390625" style="17" customWidth="1"/>
    <col min="18" max="18" width="12.00390625" style="17" customWidth="1"/>
    <col min="19" max="19" width="10.7109375" style="17" customWidth="1"/>
    <col min="20" max="20" width="17.421875" style="0" customWidth="1"/>
    <col min="21" max="21" width="12.00390625" style="0" customWidth="1"/>
    <col min="22" max="22" width="11.8515625" style="0" customWidth="1"/>
    <col min="25" max="25" width="10.28125" style="0" customWidth="1"/>
  </cols>
  <sheetData>
    <row r="3" spans="1:15" ht="36" customHeight="1">
      <c r="A3" s="1543" t="s">
        <v>441</v>
      </c>
      <c r="B3" s="1543"/>
      <c r="C3" s="1543"/>
      <c r="D3" s="1543"/>
      <c r="E3" s="1543"/>
      <c r="F3" s="1543"/>
      <c r="G3" s="1543"/>
      <c r="H3" s="1543"/>
      <c r="I3" s="1039"/>
      <c r="J3" s="1039"/>
      <c r="K3" s="1039"/>
      <c r="L3" s="1039"/>
      <c r="M3" s="1039"/>
      <c r="N3" s="1039"/>
      <c r="O3" s="1039"/>
    </row>
    <row r="4" spans="1:8" ht="26.25" customHeight="1">
      <c r="A4" s="1339" t="s">
        <v>457</v>
      </c>
      <c r="B4" s="1339"/>
      <c r="C4" s="1339"/>
      <c r="D4" s="1339"/>
      <c r="E4" s="1339"/>
      <c r="F4" s="1339"/>
      <c r="G4" s="1339"/>
      <c r="H4" s="1339"/>
    </row>
    <row r="5" spans="1:8" ht="23.25" hidden="1">
      <c r="A5" s="1546"/>
      <c r="B5" s="1546"/>
      <c r="C5" s="1546"/>
      <c r="D5" s="1546"/>
      <c r="E5" s="1546"/>
      <c r="F5" s="1546"/>
      <c r="G5" s="1546"/>
      <c r="H5" s="1546"/>
    </row>
    <row r="7" ht="13.5" thickBot="1"/>
    <row r="8" spans="1:25" ht="99.75" customHeight="1" thickBot="1">
      <c r="A8" s="789" t="s">
        <v>299</v>
      </c>
      <c r="B8" s="1051" t="s">
        <v>293</v>
      </c>
      <c r="C8" s="1052" t="s">
        <v>455</v>
      </c>
      <c r="D8" s="1051" t="s">
        <v>264</v>
      </c>
      <c r="E8" s="860" t="s">
        <v>445</v>
      </c>
      <c r="F8" s="1392" t="str">
        <f>C8</f>
        <v>Исполнение II квартала  2020 года факт</v>
      </c>
      <c r="G8" s="861" t="s">
        <v>295</v>
      </c>
      <c r="H8" s="862" t="s">
        <v>444</v>
      </c>
      <c r="I8" s="1392" t="str">
        <f>F8</f>
        <v>Исполнение II квартала  2020 года факт</v>
      </c>
      <c r="J8" s="863" t="s">
        <v>295</v>
      </c>
      <c r="K8" s="860" t="s">
        <v>443</v>
      </c>
      <c r="L8" s="1392" t="str">
        <f>I8</f>
        <v>Исполнение II квартала  2020 года факт</v>
      </c>
      <c r="M8" s="861" t="s">
        <v>295</v>
      </c>
      <c r="N8" s="862" t="s">
        <v>442</v>
      </c>
      <c r="O8" s="1392" t="str">
        <f>L8</f>
        <v>Исполнение II квартала  2020 года факт</v>
      </c>
      <c r="P8" s="863" t="s">
        <v>295</v>
      </c>
      <c r="Q8" s="860" t="s">
        <v>297</v>
      </c>
      <c r="R8" s="1392" t="str">
        <f>O8</f>
        <v>Исполнение II квартала  2020 года факт</v>
      </c>
      <c r="S8" s="861" t="s">
        <v>295</v>
      </c>
      <c r="T8" s="860" t="s">
        <v>446</v>
      </c>
      <c r="U8" s="1392" t="str">
        <f>R8</f>
        <v>Исполнение II квартала  2020 года факт</v>
      </c>
      <c r="V8" s="861" t="s">
        <v>295</v>
      </c>
      <c r="W8" s="839"/>
      <c r="X8" s="839"/>
      <c r="Y8" s="839"/>
    </row>
    <row r="9" spans="1:25" ht="53.25" customHeight="1" thickBot="1">
      <c r="A9" s="788" t="s">
        <v>292</v>
      </c>
      <c r="B9" s="1069">
        <f>E9+H9+K9+N9+Q9</f>
        <v>466</v>
      </c>
      <c r="C9" s="1070">
        <f>F9+I9+L9+O9+R9</f>
        <v>439</v>
      </c>
      <c r="D9" s="1071">
        <f>C9/B9</f>
        <v>0.9420600858369099</v>
      </c>
      <c r="E9" s="1084">
        <v>466</v>
      </c>
      <c r="F9" s="1393">
        <v>439</v>
      </c>
      <c r="G9" s="1085">
        <f>F9/E9</f>
        <v>0.9420600858369099</v>
      </c>
      <c r="H9" s="1086"/>
      <c r="I9" s="1393"/>
      <c r="J9" s="1087"/>
      <c r="K9" s="1084"/>
      <c r="L9" s="1393"/>
      <c r="M9" s="1088"/>
      <c r="N9" s="1086"/>
      <c r="O9" s="1393"/>
      <c r="P9" s="1089"/>
      <c r="Q9" s="1084"/>
      <c r="R9" s="1393"/>
      <c r="S9" s="1088"/>
      <c r="T9" s="1084"/>
      <c r="U9" s="1393"/>
      <c r="V9" s="1088"/>
      <c r="W9" s="840"/>
      <c r="X9" s="840"/>
      <c r="Y9" s="840"/>
    </row>
    <row r="10" spans="1:25" ht="59.25" customHeight="1" thickBot="1">
      <c r="A10" s="785" t="s">
        <v>294</v>
      </c>
      <c r="B10" s="1072">
        <f>E10+H10+K10+N10+Q10</f>
        <v>796</v>
      </c>
      <c r="C10" s="1073">
        <f>F10+I10+L10+O10+R10</f>
        <v>790</v>
      </c>
      <c r="D10" s="1074">
        <f>C10/B10</f>
        <v>0.992462311557789</v>
      </c>
      <c r="E10" s="1090">
        <v>796</v>
      </c>
      <c r="F10" s="1394">
        <v>790</v>
      </c>
      <c r="G10" s="1091">
        <f>F10/E10</f>
        <v>0.992462311557789</v>
      </c>
      <c r="H10" s="1066"/>
      <c r="I10" s="1394"/>
      <c r="J10" s="1092"/>
      <c r="K10" s="1090"/>
      <c r="L10" s="1394"/>
      <c r="M10" s="1093"/>
      <c r="N10" s="1066"/>
      <c r="O10" s="1394"/>
      <c r="P10" s="1094"/>
      <c r="Q10" s="1090"/>
      <c r="R10" s="1394"/>
      <c r="S10" s="1093"/>
      <c r="T10" s="1090"/>
      <c r="U10" s="1394"/>
      <c r="V10" s="1093"/>
      <c r="W10" s="840"/>
      <c r="X10" s="840"/>
      <c r="Y10" s="840"/>
    </row>
    <row r="11" spans="1:25" ht="39.75" customHeight="1" thickBot="1">
      <c r="A11" s="787" t="s">
        <v>206</v>
      </c>
      <c r="B11" s="1075">
        <f>E11+H11+K11+N11+Q11+T11</f>
        <v>4996</v>
      </c>
      <c r="C11" s="1076">
        <f>F11+I11+L11+O11+R11+U11</f>
        <v>4672</v>
      </c>
      <c r="D11" s="1055">
        <f>C11/B11</f>
        <v>0.9351481184947958</v>
      </c>
      <c r="E11" s="1014"/>
      <c r="F11" s="1395"/>
      <c r="G11" s="1095"/>
      <c r="H11" s="1015">
        <v>1005</v>
      </c>
      <c r="I11" s="1395">
        <v>964</v>
      </c>
      <c r="J11" s="1096">
        <f>I11/H11</f>
        <v>0.9592039800995025</v>
      </c>
      <c r="K11" s="1014">
        <v>1605</v>
      </c>
      <c r="L11" s="1395">
        <v>1394</v>
      </c>
      <c r="M11" s="1095">
        <f>L11/K11</f>
        <v>0.8685358255451714</v>
      </c>
      <c r="N11" s="1015">
        <v>963</v>
      </c>
      <c r="O11" s="1395">
        <v>891</v>
      </c>
      <c r="P11" s="1096">
        <f>O11/N11</f>
        <v>0.9252336448598131</v>
      </c>
      <c r="Q11" s="1014">
        <v>608</v>
      </c>
      <c r="R11" s="1395">
        <v>608</v>
      </c>
      <c r="S11" s="1095">
        <f>R11/Q11</f>
        <v>1</v>
      </c>
      <c r="T11" s="1014">
        <v>815</v>
      </c>
      <c r="U11" s="1395">
        <v>815</v>
      </c>
      <c r="V11" s="1095">
        <f>U11/T11</f>
        <v>1</v>
      </c>
      <c r="W11" s="840"/>
      <c r="X11" s="840"/>
      <c r="Y11" s="840"/>
    </row>
    <row r="12" spans="1:25" ht="63.75" customHeight="1" thickBot="1">
      <c r="A12" s="786" t="s">
        <v>296</v>
      </c>
      <c r="B12" s="1077">
        <f>E12+H12+K12+N12+Q12</f>
        <v>4</v>
      </c>
      <c r="C12" s="1078">
        <f>F12+I12+L12+O12+R12</f>
        <v>4</v>
      </c>
      <c r="D12" s="1079">
        <f>C12/B12</f>
        <v>1</v>
      </c>
      <c r="E12" s="1097"/>
      <c r="F12" s="1396"/>
      <c r="G12" s="1098"/>
      <c r="H12" s="1099"/>
      <c r="I12" s="1396"/>
      <c r="J12" s="1100"/>
      <c r="K12" s="1097">
        <v>3</v>
      </c>
      <c r="L12" s="1396">
        <v>3</v>
      </c>
      <c r="M12" s="1098">
        <f>L12/K12</f>
        <v>1</v>
      </c>
      <c r="N12" s="1099">
        <v>1</v>
      </c>
      <c r="O12" s="1396">
        <v>1</v>
      </c>
      <c r="P12" s="1100"/>
      <c r="Q12" s="1097"/>
      <c r="R12" s="1396"/>
      <c r="S12" s="1098"/>
      <c r="T12" s="1097"/>
      <c r="U12" s="1396"/>
      <c r="V12" s="1098"/>
      <c r="W12" s="837"/>
      <c r="X12" s="837"/>
      <c r="Y12" s="838"/>
    </row>
    <row r="13" spans="1:22" ht="25.5" customHeight="1" thickBot="1">
      <c r="A13" s="787" t="s">
        <v>80</v>
      </c>
      <c r="B13" s="1053">
        <f>SUM(B9:B12)</f>
        <v>6262</v>
      </c>
      <c r="C13" s="1054">
        <f>SUM(C9:C12)</f>
        <v>5905</v>
      </c>
      <c r="D13" s="1055">
        <f>C13/B13</f>
        <v>0.9429894602363462</v>
      </c>
      <c r="E13" s="1014">
        <f>SUM(E9:E12)</f>
        <v>1262</v>
      </c>
      <c r="F13" s="1395">
        <f>F9+F10+F11+F12</f>
        <v>1229</v>
      </c>
      <c r="G13" s="1095">
        <f>F13/E13</f>
        <v>0.973851030110935</v>
      </c>
      <c r="H13" s="1015">
        <f>SUM(H9:H12)</f>
        <v>1005</v>
      </c>
      <c r="I13" s="1395">
        <f>SUM(I9:I12)</f>
        <v>964</v>
      </c>
      <c r="J13" s="1096">
        <f>I13/H13</f>
        <v>0.9592039800995025</v>
      </c>
      <c r="K13" s="1014">
        <f>SUM(K9:K12)</f>
        <v>1608</v>
      </c>
      <c r="L13" s="1395">
        <f>SUM(L11:L12)</f>
        <v>1397</v>
      </c>
      <c r="M13" s="1095">
        <f>L13/K13</f>
        <v>0.8687810945273632</v>
      </c>
      <c r="N13" s="1015">
        <f>SUM(N9:N12)</f>
        <v>964</v>
      </c>
      <c r="O13" s="1395">
        <f>SUM(O11:O12)</f>
        <v>892</v>
      </c>
      <c r="P13" s="1096">
        <f>O13/N13</f>
        <v>0.9253112033195021</v>
      </c>
      <c r="Q13" s="1014">
        <f>SUM(Q9:Q12)</f>
        <v>608</v>
      </c>
      <c r="R13" s="1395">
        <f>SUM(R9:R12)</f>
        <v>608</v>
      </c>
      <c r="S13" s="1095">
        <f>R13/Q13</f>
        <v>1</v>
      </c>
      <c r="T13" s="1014">
        <f>SUM(T9:T12)</f>
        <v>815</v>
      </c>
      <c r="U13" s="1395">
        <f>SUM(U9:U12)</f>
        <v>815</v>
      </c>
      <c r="V13" s="1095">
        <f>U13/T13</f>
        <v>1</v>
      </c>
    </row>
    <row r="14" spans="1:22" ht="25.5" customHeight="1">
      <c r="A14" s="830"/>
      <c r="B14" s="835"/>
      <c r="C14" s="835"/>
      <c r="D14" s="836"/>
      <c r="E14" s="833"/>
      <c r="F14" s="833"/>
      <c r="G14" s="834"/>
      <c r="H14" s="833"/>
      <c r="I14" s="833"/>
      <c r="J14" s="834"/>
      <c r="K14" s="833"/>
      <c r="L14" s="833"/>
      <c r="M14" s="834"/>
      <c r="N14" s="833"/>
      <c r="O14" s="833"/>
      <c r="P14" s="834"/>
      <c r="Q14" s="833"/>
      <c r="R14" s="833"/>
      <c r="S14" s="834"/>
      <c r="T14" s="833"/>
      <c r="U14" s="833"/>
      <c r="V14" s="834"/>
    </row>
    <row r="15" spans="1:7" ht="18.75" customHeight="1" hidden="1">
      <c r="A15" s="1544" t="s">
        <v>304</v>
      </c>
      <c r="B15" s="1544"/>
      <c r="C15" s="1544"/>
      <c r="D15" s="1544"/>
      <c r="E15" s="1544"/>
      <c r="F15" s="1544"/>
      <c r="G15" s="1544"/>
    </row>
    <row r="16" spans="1:7" ht="19.5" customHeight="1" hidden="1" thickBot="1">
      <c r="A16" s="1545"/>
      <c r="B16" s="1545"/>
      <c r="C16" s="1545"/>
      <c r="D16" s="1545"/>
      <c r="E16" s="1545"/>
      <c r="F16" s="1545"/>
      <c r="G16" s="1545"/>
    </row>
    <row r="17" spans="1:9" ht="48" hidden="1" thickBot="1">
      <c r="A17" s="789" t="s">
        <v>305</v>
      </c>
      <c r="B17" s="784" t="s">
        <v>293</v>
      </c>
      <c r="C17" s="790" t="s">
        <v>306</v>
      </c>
      <c r="D17" s="784" t="s">
        <v>264</v>
      </c>
      <c r="E17" s="864" t="s">
        <v>303</v>
      </c>
      <c r="F17" s="865" t="s">
        <v>306</v>
      </c>
      <c r="G17" s="865" t="s">
        <v>295</v>
      </c>
      <c r="I17" s="1040"/>
    </row>
    <row r="18" spans="1:7" ht="51.75" customHeight="1" hidden="1" thickBot="1">
      <c r="A18" s="788" t="s">
        <v>300</v>
      </c>
      <c r="B18" s="791">
        <f>E18+H18+K18+N18+Q18</f>
        <v>119691</v>
      </c>
      <c r="C18" s="792">
        <f>F18+I18+L18+O18+R18</f>
        <v>119691</v>
      </c>
      <c r="D18" s="793">
        <f>C18/B18</f>
        <v>1</v>
      </c>
      <c r="E18" s="866">
        <v>119691</v>
      </c>
      <c r="F18" s="867">
        <v>119691</v>
      </c>
      <c r="G18" s="868">
        <f>F18/E18</f>
        <v>1</v>
      </c>
    </row>
    <row r="19" spans="1:7" ht="26.25" customHeight="1" hidden="1" thickBot="1">
      <c r="A19" s="785" t="s">
        <v>301</v>
      </c>
      <c r="B19" s="794">
        <f>E19+H19+K19+N19+Q19</f>
        <v>40</v>
      </c>
      <c r="C19" s="795">
        <f>F19+I19+L19+O19+R19</f>
        <v>40</v>
      </c>
      <c r="D19" s="796">
        <f>C19/B19</f>
        <v>1</v>
      </c>
      <c r="E19" s="869">
        <v>40</v>
      </c>
      <c r="F19" s="870">
        <v>40</v>
      </c>
      <c r="G19" s="871">
        <f>F19/E19</f>
        <v>1</v>
      </c>
    </row>
    <row r="20" spans="1:7" ht="29.25" customHeight="1" hidden="1" thickBot="1">
      <c r="A20" s="787" t="s">
        <v>302</v>
      </c>
      <c r="B20" s="797">
        <f>E20+H20+K20+N20+Q20+T20</f>
        <v>611</v>
      </c>
      <c r="C20" s="798">
        <f>F20+I20+L20+O20+R20+U20</f>
        <v>1026</v>
      </c>
      <c r="D20" s="799">
        <f>C20/B20</f>
        <v>1.679214402618658</v>
      </c>
      <c r="E20" s="872">
        <v>611</v>
      </c>
      <c r="F20" s="873">
        <v>1026</v>
      </c>
      <c r="G20" s="874">
        <f>F20/E20</f>
        <v>1.679214402618658</v>
      </c>
    </row>
    <row r="21" spans="1:7" ht="18.75">
      <c r="A21" s="830"/>
      <c r="B21" s="831"/>
      <c r="C21" s="831"/>
      <c r="D21" s="832"/>
      <c r="E21" s="833"/>
      <c r="F21" s="833"/>
      <c r="G21" s="834"/>
    </row>
    <row r="22" spans="1:7" ht="18.75">
      <c r="A22" s="830"/>
      <c r="B22" s="835"/>
      <c r="C22" s="835"/>
      <c r="D22" s="836"/>
      <c r="E22" s="833"/>
      <c r="F22" s="833"/>
      <c r="G22" s="834"/>
    </row>
  </sheetData>
  <sheetProtection/>
  <mergeCells count="3">
    <mergeCell ref="A3:H3"/>
    <mergeCell ref="A15:G16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colBreaks count="1" manualBreakCount="1">
    <brk id="22" max="2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IV51"/>
  <sheetViews>
    <sheetView tabSelected="1" view="pageBreakPreview" zoomScale="50" zoomScaleSheetLayoutView="50" zoomScalePageLayoutView="0" workbookViewId="0" topLeftCell="A1">
      <pane xSplit="9" ySplit="7" topLeftCell="J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N38" sqref="N38"/>
    </sheetView>
  </sheetViews>
  <sheetFormatPr defaultColWidth="9.140625" defaultRowHeight="12.75"/>
  <cols>
    <col min="1" max="1" width="5.140625" style="1118" customWidth="1"/>
    <col min="2" max="2" width="33.7109375" style="1118" customWidth="1"/>
    <col min="3" max="3" width="49.57421875" style="1118" customWidth="1"/>
    <col min="4" max="61" width="10.28125" style="1119" customWidth="1"/>
    <col min="62" max="62" width="11.28125" style="1119" customWidth="1"/>
    <col min="63" max="63" width="10.8515625" style="1119" customWidth="1"/>
    <col min="64" max="64" width="11.421875" style="1119" customWidth="1"/>
    <col min="65" max="65" width="11.140625" style="1119" customWidth="1"/>
    <col min="66" max="66" width="11.421875" style="1119" customWidth="1"/>
    <col min="67" max="67" width="12.28125" style="1048" customWidth="1"/>
    <col min="68" max="68" width="16.8515625" style="1048" customWidth="1"/>
    <col min="69" max="69" width="14.57421875" style="1048" customWidth="1"/>
    <col min="70" max="170" width="9.140625" style="1048" customWidth="1"/>
    <col min="171" max="16384" width="9.140625" style="1048" customWidth="1"/>
  </cols>
  <sheetData>
    <row r="2" spans="2:10" ht="50.25" customHeight="1">
      <c r="B2" s="1574" t="s">
        <v>458</v>
      </c>
      <c r="C2" s="1574"/>
      <c r="D2" s="1574"/>
      <c r="E2" s="1574"/>
      <c r="F2" s="1574"/>
      <c r="G2" s="1574"/>
      <c r="H2" s="1574"/>
      <c r="I2" s="1202"/>
      <c r="J2" s="1202"/>
    </row>
    <row r="3" ht="15.75">
      <c r="C3" s="1120"/>
    </row>
    <row r="4" spans="1:256" s="876" customFormat="1" ht="12" customHeight="1">
      <c r="A4" s="1121" t="s">
        <v>326</v>
      </c>
      <c r="B4" s="1121"/>
      <c r="C4" s="1121"/>
      <c r="D4" s="1122"/>
      <c r="E4" s="1122"/>
      <c r="F4" s="1123"/>
      <c r="G4" s="1122"/>
      <c r="H4" s="1122"/>
      <c r="I4" s="1122"/>
      <c r="J4" s="1122"/>
      <c r="K4" s="1122"/>
      <c r="L4" s="1122"/>
      <c r="M4" s="1122"/>
      <c r="N4" s="1122"/>
      <c r="O4" s="1122"/>
      <c r="P4" s="1122"/>
      <c r="Q4" s="1122"/>
      <c r="R4" s="1122"/>
      <c r="S4" s="1122"/>
      <c r="T4" s="1122"/>
      <c r="U4" s="1122"/>
      <c r="V4" s="1124"/>
      <c r="W4" s="1124"/>
      <c r="X4" s="1124"/>
      <c r="Y4" s="1124"/>
      <c r="Z4" s="1124"/>
      <c r="AA4" s="1124"/>
      <c r="AB4" s="1124"/>
      <c r="AC4" s="1124"/>
      <c r="AD4" s="1124"/>
      <c r="AE4" s="1124"/>
      <c r="AF4" s="1124"/>
      <c r="AG4" s="1124"/>
      <c r="AH4" s="1124"/>
      <c r="AI4" s="1124"/>
      <c r="AJ4" s="1124"/>
      <c r="AK4" s="1124"/>
      <c r="AL4" s="1124"/>
      <c r="AM4" s="1124"/>
      <c r="AN4" s="1124"/>
      <c r="AO4" s="1124"/>
      <c r="AP4" s="1124"/>
      <c r="AQ4" s="1124"/>
      <c r="AR4" s="1124"/>
      <c r="AS4" s="1124"/>
      <c r="AT4" s="1125"/>
      <c r="AU4" s="1125"/>
      <c r="AV4" s="1125"/>
      <c r="AW4" s="1124"/>
      <c r="AX4" s="1124"/>
      <c r="AY4" s="1124"/>
      <c r="AZ4" s="1125"/>
      <c r="BA4" s="1125"/>
      <c r="BB4" s="1125"/>
      <c r="BC4" s="1125"/>
      <c r="BD4" s="1125"/>
      <c r="BE4" s="1125"/>
      <c r="BF4" s="1125"/>
      <c r="BG4" s="1125"/>
      <c r="BH4" s="1125"/>
      <c r="BI4" s="1126"/>
      <c r="BJ4" s="1126"/>
      <c r="BK4" s="1126"/>
      <c r="BL4" s="1126"/>
      <c r="BM4" s="1126"/>
      <c r="BN4" s="1126"/>
      <c r="BO4" s="1049"/>
      <c r="BP4" s="1050"/>
      <c r="BQ4" s="1050"/>
      <c r="BR4" s="1050"/>
      <c r="BS4" s="1050"/>
      <c r="BT4" s="1050"/>
      <c r="BU4" s="1050"/>
      <c r="BV4" s="1050"/>
      <c r="BW4" s="1050"/>
      <c r="BX4" s="1050"/>
      <c r="BY4" s="1050"/>
      <c r="BZ4" s="1050"/>
      <c r="CA4" s="1050"/>
      <c r="CB4" s="1050"/>
      <c r="CC4" s="1050"/>
      <c r="CD4" s="883"/>
      <c r="CE4" s="883"/>
      <c r="CF4" s="883"/>
      <c r="CG4" s="883"/>
      <c r="CH4" s="883"/>
      <c r="CI4" s="883"/>
      <c r="CJ4" s="883"/>
      <c r="CK4" s="883"/>
      <c r="CL4" s="883"/>
      <c r="CM4" s="883"/>
      <c r="CN4" s="883"/>
      <c r="CO4" s="883"/>
      <c r="CP4" s="883"/>
      <c r="CQ4" s="883"/>
      <c r="CR4" s="883"/>
      <c r="CS4" s="883"/>
      <c r="CT4" s="883"/>
      <c r="CU4" s="883"/>
      <c r="CV4" s="883"/>
      <c r="CW4" s="883"/>
      <c r="CX4" s="883"/>
      <c r="CY4" s="883"/>
      <c r="CZ4" s="883"/>
      <c r="DA4" s="883"/>
      <c r="DB4" s="883"/>
      <c r="DC4" s="883"/>
      <c r="DD4" s="883"/>
      <c r="DE4" s="883"/>
      <c r="DF4" s="883"/>
      <c r="DG4" s="883"/>
      <c r="DH4" s="883"/>
      <c r="DI4" s="883"/>
      <c r="DJ4" s="883"/>
      <c r="DK4" s="883"/>
      <c r="DL4" s="883"/>
      <c r="DM4" s="883"/>
      <c r="DN4" s="883"/>
      <c r="DO4" s="883"/>
      <c r="DP4" s="883"/>
      <c r="DQ4" s="883"/>
      <c r="DR4" s="883"/>
      <c r="DS4" s="883"/>
      <c r="DT4" s="883"/>
      <c r="DU4" s="883"/>
      <c r="DV4" s="883"/>
      <c r="DW4" s="883"/>
      <c r="DX4" s="883"/>
      <c r="DY4" s="883"/>
      <c r="DZ4" s="883"/>
      <c r="EA4" s="883"/>
      <c r="EB4" s="883"/>
      <c r="EC4" s="883"/>
      <c r="ED4" s="883"/>
      <c r="EE4" s="883"/>
      <c r="EF4" s="883"/>
      <c r="EG4" s="883"/>
      <c r="EH4" s="883"/>
      <c r="EI4" s="883"/>
      <c r="EJ4" s="883"/>
      <c r="EK4" s="883"/>
      <c r="EL4" s="883"/>
      <c r="EM4" s="883"/>
      <c r="EN4" s="883"/>
      <c r="EO4" s="883"/>
      <c r="EP4" s="883"/>
      <c r="EQ4" s="883"/>
      <c r="ER4" s="883"/>
      <c r="ES4" s="883"/>
      <c r="ET4" s="883"/>
      <c r="EU4" s="883"/>
      <c r="EV4" s="883"/>
      <c r="EW4" s="883"/>
      <c r="EX4" s="883"/>
      <c r="EY4" s="883"/>
      <c r="EZ4" s="883"/>
      <c r="FA4" s="883"/>
      <c r="FB4" s="883"/>
      <c r="FC4" s="883"/>
      <c r="FD4" s="883"/>
      <c r="FE4" s="883"/>
      <c r="FF4" s="883"/>
      <c r="FG4" s="883"/>
      <c r="FH4" s="883"/>
      <c r="FI4" s="883"/>
      <c r="FJ4" s="883"/>
      <c r="FK4" s="883"/>
      <c r="FL4" s="883"/>
      <c r="FM4" s="883"/>
      <c r="FN4" s="883"/>
      <c r="FO4" s="883"/>
      <c r="FP4" s="883"/>
      <c r="FQ4" s="883"/>
      <c r="FR4" s="883"/>
      <c r="FS4" s="883"/>
      <c r="FT4" s="883"/>
      <c r="FU4" s="883"/>
      <c r="FV4" s="883"/>
      <c r="FW4" s="883"/>
      <c r="FX4" s="883"/>
      <c r="FY4" s="883"/>
      <c r="FZ4" s="883"/>
      <c r="GA4" s="883"/>
      <c r="GB4" s="883"/>
      <c r="GC4" s="883"/>
      <c r="GD4" s="883"/>
      <c r="GE4" s="883"/>
      <c r="GF4" s="883"/>
      <c r="GG4" s="883"/>
      <c r="GH4" s="883"/>
      <c r="GI4" s="883"/>
      <c r="GJ4" s="883"/>
      <c r="GK4" s="883"/>
      <c r="GL4" s="883"/>
      <c r="GM4" s="883"/>
      <c r="GN4" s="883"/>
      <c r="GO4" s="883"/>
      <c r="GP4" s="883"/>
      <c r="GQ4" s="883"/>
      <c r="GR4" s="883"/>
      <c r="GS4" s="883"/>
      <c r="GT4" s="883"/>
      <c r="GU4" s="883"/>
      <c r="GV4" s="883"/>
      <c r="GW4" s="883"/>
      <c r="GX4" s="883"/>
      <c r="GY4" s="883"/>
      <c r="GZ4" s="883"/>
      <c r="HA4" s="883"/>
      <c r="HB4" s="883"/>
      <c r="HC4" s="883"/>
      <c r="HD4" s="883"/>
      <c r="HE4" s="883"/>
      <c r="HF4" s="883"/>
      <c r="HG4" s="883"/>
      <c r="HH4" s="883"/>
      <c r="HI4" s="883"/>
      <c r="HJ4" s="883"/>
      <c r="HK4" s="883"/>
      <c r="HL4" s="883"/>
      <c r="HM4" s="883"/>
      <c r="HN4" s="883"/>
      <c r="HO4" s="883"/>
      <c r="HP4" s="883"/>
      <c r="HQ4" s="883"/>
      <c r="HR4" s="883"/>
      <c r="HS4" s="883"/>
      <c r="HT4" s="883"/>
      <c r="HU4" s="883"/>
      <c r="HV4" s="883"/>
      <c r="HW4" s="883"/>
      <c r="HX4" s="883"/>
      <c r="HY4" s="883"/>
      <c r="HZ4" s="883"/>
      <c r="IA4" s="883"/>
      <c r="IB4" s="883"/>
      <c r="IC4" s="883"/>
      <c r="ID4" s="883"/>
      <c r="IE4" s="883"/>
      <c r="IF4" s="883"/>
      <c r="IG4" s="883"/>
      <c r="IH4" s="883"/>
      <c r="II4" s="883"/>
      <c r="IJ4" s="883"/>
      <c r="IK4" s="883"/>
      <c r="IL4" s="883"/>
      <c r="IM4" s="883"/>
      <c r="IN4" s="883"/>
      <c r="IO4" s="883"/>
      <c r="IP4" s="883"/>
      <c r="IQ4" s="883"/>
      <c r="IR4" s="883"/>
      <c r="IS4" s="883"/>
      <c r="IT4" s="883"/>
      <c r="IU4" s="883"/>
      <c r="IV4" s="883"/>
    </row>
    <row r="5" spans="1:81" ht="18" customHeight="1">
      <c r="A5" s="1557" t="s">
        <v>327</v>
      </c>
      <c r="B5" s="1559" t="s">
        <v>307</v>
      </c>
      <c r="C5" s="1559" t="s">
        <v>328</v>
      </c>
      <c r="D5" s="1554" t="s">
        <v>308</v>
      </c>
      <c r="E5" s="1554"/>
      <c r="F5" s="1554"/>
      <c r="G5" s="1554" t="s">
        <v>309</v>
      </c>
      <c r="H5" s="1554"/>
      <c r="I5" s="1554"/>
      <c r="J5" s="1554" t="s">
        <v>310</v>
      </c>
      <c r="K5" s="1554"/>
      <c r="L5" s="1554"/>
      <c r="M5" s="1554" t="s">
        <v>311</v>
      </c>
      <c r="N5" s="1554"/>
      <c r="O5" s="1554"/>
      <c r="P5" s="1554" t="s">
        <v>312</v>
      </c>
      <c r="Q5" s="1554"/>
      <c r="R5" s="1554"/>
      <c r="S5" s="1554" t="s">
        <v>313</v>
      </c>
      <c r="T5" s="1554"/>
      <c r="U5" s="1554"/>
      <c r="V5" s="1554" t="s">
        <v>314</v>
      </c>
      <c r="W5" s="1554"/>
      <c r="X5" s="1554"/>
      <c r="Y5" s="1554" t="s">
        <v>315</v>
      </c>
      <c r="Z5" s="1554"/>
      <c r="AA5" s="1554"/>
      <c r="AB5" s="1554" t="s">
        <v>316</v>
      </c>
      <c r="AC5" s="1554"/>
      <c r="AD5" s="1554"/>
      <c r="AE5" s="1554" t="s">
        <v>317</v>
      </c>
      <c r="AF5" s="1554"/>
      <c r="AG5" s="1554"/>
      <c r="AH5" s="1554" t="s">
        <v>318</v>
      </c>
      <c r="AI5" s="1554"/>
      <c r="AJ5" s="1554"/>
      <c r="AK5" s="1554" t="s">
        <v>319</v>
      </c>
      <c r="AL5" s="1554"/>
      <c r="AM5" s="1554"/>
      <c r="AN5" s="1554" t="s">
        <v>320</v>
      </c>
      <c r="AO5" s="1554"/>
      <c r="AP5" s="1554"/>
      <c r="AQ5" s="1554" t="s">
        <v>321</v>
      </c>
      <c r="AR5" s="1554"/>
      <c r="AS5" s="1554"/>
      <c r="AT5" s="1571" t="s">
        <v>437</v>
      </c>
      <c r="AU5" s="1571"/>
      <c r="AV5" s="1571"/>
      <c r="AW5" s="1565" t="s">
        <v>323</v>
      </c>
      <c r="AX5" s="1565"/>
      <c r="AY5" s="1565"/>
      <c r="AZ5" s="1565" t="s">
        <v>348</v>
      </c>
      <c r="BA5" s="1565"/>
      <c r="BB5" s="1565"/>
      <c r="BC5" s="1565" t="s">
        <v>324</v>
      </c>
      <c r="BD5" s="1565"/>
      <c r="BE5" s="1565"/>
      <c r="BF5" s="1547" t="s">
        <v>349</v>
      </c>
      <c r="BG5" s="1547"/>
      <c r="BH5" s="1547"/>
      <c r="BI5" s="1556" t="s">
        <v>460</v>
      </c>
      <c r="BJ5" s="1556"/>
      <c r="BK5" s="1556"/>
      <c r="BL5" s="1556" t="s">
        <v>461</v>
      </c>
      <c r="BM5" s="1556"/>
      <c r="BN5" s="1556"/>
      <c r="BO5" s="1556" t="s">
        <v>462</v>
      </c>
      <c r="BP5" s="1556"/>
      <c r="BQ5" s="1556"/>
      <c r="BR5" s="1050"/>
      <c r="BS5" s="1050"/>
      <c r="BT5" s="1050"/>
      <c r="BU5" s="1050"/>
      <c r="BV5" s="1050"/>
      <c r="BW5" s="1050"/>
      <c r="BX5" s="1050"/>
      <c r="BY5" s="1050"/>
      <c r="BZ5" s="1050"/>
      <c r="CA5" s="1050"/>
      <c r="CB5" s="1050"/>
      <c r="CC5" s="1050"/>
    </row>
    <row r="6" spans="1:69" ht="81" customHeight="1">
      <c r="A6" s="1558"/>
      <c r="B6" s="1559"/>
      <c r="C6" s="1559"/>
      <c r="D6" s="881" t="s">
        <v>346</v>
      </c>
      <c r="E6" s="881" t="s">
        <v>347</v>
      </c>
      <c r="F6" s="1180" t="s">
        <v>325</v>
      </c>
      <c r="G6" s="881" t="s">
        <v>346</v>
      </c>
      <c r="H6" s="881" t="s">
        <v>347</v>
      </c>
      <c r="I6" s="1180" t="s">
        <v>325</v>
      </c>
      <c r="J6" s="881" t="s">
        <v>346</v>
      </c>
      <c r="K6" s="881" t="s">
        <v>347</v>
      </c>
      <c r="L6" s="1180" t="s">
        <v>325</v>
      </c>
      <c r="M6" s="881" t="s">
        <v>346</v>
      </c>
      <c r="N6" s="881" t="s">
        <v>347</v>
      </c>
      <c r="O6" s="1180" t="s">
        <v>325</v>
      </c>
      <c r="P6" s="881" t="s">
        <v>346</v>
      </c>
      <c r="Q6" s="881" t="s">
        <v>347</v>
      </c>
      <c r="R6" s="1180" t="s">
        <v>325</v>
      </c>
      <c r="S6" s="881" t="s">
        <v>346</v>
      </c>
      <c r="T6" s="881" t="s">
        <v>347</v>
      </c>
      <c r="U6" s="1180" t="s">
        <v>325</v>
      </c>
      <c r="V6" s="881" t="s">
        <v>346</v>
      </c>
      <c r="W6" s="881" t="s">
        <v>347</v>
      </c>
      <c r="X6" s="1180" t="s">
        <v>325</v>
      </c>
      <c r="Y6" s="881" t="s">
        <v>346</v>
      </c>
      <c r="Z6" s="881" t="s">
        <v>347</v>
      </c>
      <c r="AA6" s="1180" t="s">
        <v>325</v>
      </c>
      <c r="AB6" s="881" t="s">
        <v>346</v>
      </c>
      <c r="AC6" s="881" t="s">
        <v>347</v>
      </c>
      <c r="AD6" s="1180" t="s">
        <v>325</v>
      </c>
      <c r="AE6" s="881" t="s">
        <v>346</v>
      </c>
      <c r="AF6" s="881" t="s">
        <v>347</v>
      </c>
      <c r="AG6" s="1180" t="s">
        <v>325</v>
      </c>
      <c r="AH6" s="881" t="s">
        <v>346</v>
      </c>
      <c r="AI6" s="881" t="s">
        <v>347</v>
      </c>
      <c r="AJ6" s="1180" t="s">
        <v>325</v>
      </c>
      <c r="AK6" s="881" t="s">
        <v>346</v>
      </c>
      <c r="AL6" s="881" t="s">
        <v>347</v>
      </c>
      <c r="AM6" s="1180" t="s">
        <v>325</v>
      </c>
      <c r="AN6" s="881" t="s">
        <v>346</v>
      </c>
      <c r="AO6" s="881" t="s">
        <v>347</v>
      </c>
      <c r="AP6" s="1180" t="s">
        <v>325</v>
      </c>
      <c r="AQ6" s="881" t="s">
        <v>346</v>
      </c>
      <c r="AR6" s="881" t="s">
        <v>347</v>
      </c>
      <c r="AS6" s="1180" t="s">
        <v>325</v>
      </c>
      <c r="AT6" s="881" t="s">
        <v>346</v>
      </c>
      <c r="AU6" s="881" t="s">
        <v>347</v>
      </c>
      <c r="AV6" s="1180" t="s">
        <v>325</v>
      </c>
      <c r="AW6" s="881" t="s">
        <v>346</v>
      </c>
      <c r="AX6" s="881" t="s">
        <v>347</v>
      </c>
      <c r="AY6" s="1180" t="s">
        <v>325</v>
      </c>
      <c r="AZ6" s="881" t="s">
        <v>346</v>
      </c>
      <c r="BA6" s="881" t="s">
        <v>347</v>
      </c>
      <c r="BB6" s="1180" t="s">
        <v>325</v>
      </c>
      <c r="BC6" s="881" t="s">
        <v>346</v>
      </c>
      <c r="BD6" s="881" t="s">
        <v>347</v>
      </c>
      <c r="BE6" s="1180" t="s">
        <v>325</v>
      </c>
      <c r="BF6" s="881" t="s">
        <v>346</v>
      </c>
      <c r="BG6" s="881" t="s">
        <v>347</v>
      </c>
      <c r="BH6" s="1180" t="s">
        <v>325</v>
      </c>
      <c r="BI6" s="881" t="s">
        <v>346</v>
      </c>
      <c r="BJ6" s="881" t="s">
        <v>347</v>
      </c>
      <c r="BK6" s="1180" t="s">
        <v>325</v>
      </c>
      <c r="BL6" s="881" t="s">
        <v>346</v>
      </c>
      <c r="BM6" s="881" t="s">
        <v>347</v>
      </c>
      <c r="BN6" s="1180" t="s">
        <v>325</v>
      </c>
      <c r="BO6" s="881" t="s">
        <v>346</v>
      </c>
      <c r="BP6" s="881" t="s">
        <v>347</v>
      </c>
      <c r="BQ6" s="1182" t="s">
        <v>325</v>
      </c>
    </row>
    <row r="7" spans="1:69" ht="76.5" customHeight="1">
      <c r="A7" s="1130">
        <v>1</v>
      </c>
      <c r="B7" s="1560" t="s">
        <v>344</v>
      </c>
      <c r="C7" s="1128" t="s">
        <v>345</v>
      </c>
      <c r="D7" s="1132">
        <v>70</v>
      </c>
      <c r="E7" s="1128">
        <v>98</v>
      </c>
      <c r="F7" s="1133">
        <f>(E7/D7)*100%</f>
        <v>1.4</v>
      </c>
      <c r="G7" s="1132">
        <v>70</v>
      </c>
      <c r="H7" s="1128">
        <v>98</v>
      </c>
      <c r="I7" s="1133">
        <f>(H7/G7)*100%</f>
        <v>1.4</v>
      </c>
      <c r="J7" s="1132">
        <v>70</v>
      </c>
      <c r="K7" s="1128">
        <v>90</v>
      </c>
      <c r="L7" s="1133">
        <f>(K7/J7)*100%</f>
        <v>1.2857142857142858</v>
      </c>
      <c r="M7" s="1132">
        <v>70</v>
      </c>
      <c r="N7" s="1128">
        <v>100</v>
      </c>
      <c r="O7" s="1133">
        <f>(N7/M7)*100%</f>
        <v>1.4285714285714286</v>
      </c>
      <c r="P7" s="1132">
        <v>70</v>
      </c>
      <c r="Q7" s="1128">
        <v>89</v>
      </c>
      <c r="R7" s="1133">
        <f>(Q7/P7)*100%</f>
        <v>1.2714285714285714</v>
      </c>
      <c r="S7" s="1132">
        <v>70</v>
      </c>
      <c r="T7" s="1128">
        <v>71</v>
      </c>
      <c r="U7" s="1133">
        <f>(T7/S7)*100%</f>
        <v>1.0142857142857142</v>
      </c>
      <c r="V7" s="1132">
        <v>70</v>
      </c>
      <c r="W7" s="1128">
        <v>70</v>
      </c>
      <c r="X7" s="1133">
        <f>(W7/V7)*100%</f>
        <v>1</v>
      </c>
      <c r="Y7" s="1132">
        <v>70</v>
      </c>
      <c r="Z7" s="1128">
        <v>0</v>
      </c>
      <c r="AA7" s="1133">
        <f>(Z7/Y7)*100%</f>
        <v>0</v>
      </c>
      <c r="AB7" s="1132">
        <v>70</v>
      </c>
      <c r="AC7" s="1128">
        <v>92.4</v>
      </c>
      <c r="AD7" s="1133">
        <f>(AC7/AB7)*100%</f>
        <v>1.32</v>
      </c>
      <c r="AE7" s="1132">
        <v>70</v>
      </c>
      <c r="AF7" s="1128">
        <v>70</v>
      </c>
      <c r="AG7" s="1133">
        <f>(AF7/AE7)*100%</f>
        <v>1</v>
      </c>
      <c r="AH7" s="1132">
        <v>70</v>
      </c>
      <c r="AI7" s="1128">
        <v>85</v>
      </c>
      <c r="AJ7" s="1133">
        <f>(AI7/AH7)*100%</f>
        <v>1.2142857142857142</v>
      </c>
      <c r="AK7" s="1132">
        <v>70</v>
      </c>
      <c r="AL7" s="1128">
        <v>70</v>
      </c>
      <c r="AM7" s="1133">
        <f>(AL7/AK7)*100%</f>
        <v>1</v>
      </c>
      <c r="AN7" s="1132">
        <v>70</v>
      </c>
      <c r="AO7" s="1128">
        <v>56</v>
      </c>
      <c r="AP7" s="1133">
        <f>(AO7/AN7)*100%</f>
        <v>0.8</v>
      </c>
      <c r="AQ7" s="1132">
        <v>70</v>
      </c>
      <c r="AR7" s="1128">
        <v>80</v>
      </c>
      <c r="AS7" s="1133">
        <f>(AR7/AQ7)*100%</f>
        <v>1.1428571428571428</v>
      </c>
      <c r="AT7" s="1132">
        <v>70</v>
      </c>
      <c r="AU7" s="1128">
        <v>94</v>
      </c>
      <c r="AV7" s="1133">
        <f>(AU7/AT7)*100%</f>
        <v>1.3428571428571427</v>
      </c>
      <c r="AW7" s="1132">
        <v>70</v>
      </c>
      <c r="AX7" s="1128">
        <v>0</v>
      </c>
      <c r="AY7" s="1133">
        <f>(AX7/AW7)*100%</f>
        <v>0</v>
      </c>
      <c r="AZ7" s="1132">
        <v>70</v>
      </c>
      <c r="BA7" s="1134">
        <v>0</v>
      </c>
      <c r="BB7" s="1135">
        <f>(BA7/AZ7)*100%</f>
        <v>0</v>
      </c>
      <c r="BC7" s="1136">
        <v>70</v>
      </c>
      <c r="BD7" s="1134">
        <v>0</v>
      </c>
      <c r="BE7" s="1135">
        <f>(BD7/BC7)*100%</f>
        <v>0</v>
      </c>
      <c r="BF7" s="1136">
        <v>70</v>
      </c>
      <c r="BG7" s="1134">
        <v>0</v>
      </c>
      <c r="BH7" s="1135">
        <f>(BG7/BF7)*100%</f>
        <v>0</v>
      </c>
      <c r="BI7" s="1137">
        <f aca="true" t="shared" si="0" ref="BI7:BJ9">(D7+G7+J7+M7+P7+S7+V7+Y7+AB7+AE7+AH7+AK7+AN7+AQ7+AT7)/15</f>
        <v>70</v>
      </c>
      <c r="BJ7" s="1138">
        <f t="shared" si="0"/>
        <v>77.56</v>
      </c>
      <c r="BK7" s="1139">
        <f>(BJ7/BI7)*100%</f>
        <v>1.108</v>
      </c>
      <c r="BL7" s="1140">
        <f aca="true" t="shared" si="1" ref="BL7:BM9">(AW7+AZ7+BC7+BF7)/4</f>
        <v>70</v>
      </c>
      <c r="BM7" s="1416">
        <f t="shared" si="1"/>
        <v>0</v>
      </c>
      <c r="BN7" s="1139">
        <f>(BM7/BL7)*100%</f>
        <v>0</v>
      </c>
      <c r="BO7" s="1140">
        <v>70</v>
      </c>
      <c r="BP7" s="1418">
        <f>(E7+H7+K7+N7+Q7+T7+W7+Z7+AC7+AF7+AI7+AL7+AO7+AR7+AU7+AX7+BA7+BD7+BG7)/15</f>
        <v>77.56</v>
      </c>
      <c r="BQ7" s="1139">
        <f>BP7/BO7</f>
        <v>1.108</v>
      </c>
    </row>
    <row r="8" spans="1:69" ht="51" customHeight="1">
      <c r="A8" s="1130">
        <v>2</v>
      </c>
      <c r="B8" s="1561"/>
      <c r="C8" s="1128" t="s">
        <v>329</v>
      </c>
      <c r="D8" s="1141">
        <v>100</v>
      </c>
      <c r="E8" s="1142">
        <v>100</v>
      </c>
      <c r="F8" s="1133">
        <f>(E8/D8)*100%</f>
        <v>1</v>
      </c>
      <c r="G8" s="1141">
        <v>100</v>
      </c>
      <c r="H8" s="1142">
        <v>100</v>
      </c>
      <c r="I8" s="1133">
        <f>(H8/G8)*100%</f>
        <v>1</v>
      </c>
      <c r="J8" s="1141">
        <v>100</v>
      </c>
      <c r="K8" s="1142">
        <v>100</v>
      </c>
      <c r="L8" s="1133">
        <f>(K8/J8)*100%</f>
        <v>1</v>
      </c>
      <c r="M8" s="1141">
        <v>100</v>
      </c>
      <c r="N8" s="1142">
        <v>93.5</v>
      </c>
      <c r="O8" s="1133">
        <f>(N8/M8)*100%</f>
        <v>0.935</v>
      </c>
      <c r="P8" s="1141">
        <v>100</v>
      </c>
      <c r="Q8" s="1142">
        <v>100</v>
      </c>
      <c r="R8" s="1133">
        <f>(Q8/P8)*100%</f>
        <v>1</v>
      </c>
      <c r="S8" s="1141">
        <v>100</v>
      </c>
      <c r="T8" s="1142">
        <v>100</v>
      </c>
      <c r="U8" s="1133">
        <f>(T8/S8)*100%</f>
        <v>1</v>
      </c>
      <c r="V8" s="1141">
        <v>100</v>
      </c>
      <c r="W8" s="1142">
        <v>100</v>
      </c>
      <c r="X8" s="1133">
        <f>(W8/V8)*100%</f>
        <v>1</v>
      </c>
      <c r="Y8" s="1141">
        <v>100</v>
      </c>
      <c r="Z8" s="1142">
        <v>100</v>
      </c>
      <c r="AA8" s="1133">
        <f>(Z8/Y8)*100%</f>
        <v>1</v>
      </c>
      <c r="AB8" s="1141">
        <v>100</v>
      </c>
      <c r="AC8" s="1142">
        <v>100</v>
      </c>
      <c r="AD8" s="1133">
        <f>(AC8/AB8)*100%</f>
        <v>1</v>
      </c>
      <c r="AE8" s="1141">
        <v>100</v>
      </c>
      <c r="AF8" s="1142">
        <v>100</v>
      </c>
      <c r="AG8" s="1133">
        <f>(AF8/AE8)*100%</f>
        <v>1</v>
      </c>
      <c r="AH8" s="1141">
        <v>100</v>
      </c>
      <c r="AI8" s="1142">
        <v>100</v>
      </c>
      <c r="AJ8" s="1133">
        <f>(AI8/AH8)*100%</f>
        <v>1</v>
      </c>
      <c r="AK8" s="1141">
        <v>100</v>
      </c>
      <c r="AL8" s="1142">
        <v>91</v>
      </c>
      <c r="AM8" s="1133">
        <f>(AL8/AK8)*100%</f>
        <v>0.91</v>
      </c>
      <c r="AN8" s="1141">
        <v>100</v>
      </c>
      <c r="AO8" s="1142">
        <v>100</v>
      </c>
      <c r="AP8" s="1133">
        <f>(AO8/AN8)*100%</f>
        <v>1</v>
      </c>
      <c r="AQ8" s="1141">
        <v>100</v>
      </c>
      <c r="AR8" s="1142">
        <v>100</v>
      </c>
      <c r="AS8" s="1133">
        <f>(AR8/AQ8)*100%</f>
        <v>1</v>
      </c>
      <c r="AT8" s="1141">
        <v>100</v>
      </c>
      <c r="AU8" s="1142">
        <v>100</v>
      </c>
      <c r="AV8" s="1133">
        <f>(AU8/AT8)*100%</f>
        <v>1</v>
      </c>
      <c r="AW8" s="1141">
        <v>100</v>
      </c>
      <c r="AX8" s="1142">
        <v>0</v>
      </c>
      <c r="AY8" s="1133">
        <f>(AX8/AW8)*100%</f>
        <v>0</v>
      </c>
      <c r="AZ8" s="1141">
        <v>100</v>
      </c>
      <c r="BA8" s="1143">
        <v>0</v>
      </c>
      <c r="BB8" s="1135">
        <f>(BA8/AZ8)*100%</f>
        <v>0</v>
      </c>
      <c r="BC8" s="1144">
        <v>100</v>
      </c>
      <c r="BD8" s="1143">
        <v>0</v>
      </c>
      <c r="BE8" s="1135">
        <f>(BD8/BC8)*100%</f>
        <v>0</v>
      </c>
      <c r="BF8" s="1144">
        <v>100</v>
      </c>
      <c r="BG8" s="1143">
        <v>0</v>
      </c>
      <c r="BH8" s="1135">
        <f>(BG8/BF8)*100%</f>
        <v>0</v>
      </c>
      <c r="BI8" s="1137">
        <f t="shared" si="0"/>
        <v>100</v>
      </c>
      <c r="BJ8" s="1138">
        <f t="shared" si="0"/>
        <v>98.96666666666667</v>
      </c>
      <c r="BK8" s="1139">
        <f>(BJ8/BI8)*100%</f>
        <v>0.9896666666666667</v>
      </c>
      <c r="BL8" s="1140">
        <f t="shared" si="1"/>
        <v>100</v>
      </c>
      <c r="BM8" s="1416">
        <f t="shared" si="1"/>
        <v>0</v>
      </c>
      <c r="BN8" s="1139">
        <f>(BM8/BL8)*100%</f>
        <v>0</v>
      </c>
      <c r="BO8" s="1140">
        <v>100</v>
      </c>
      <c r="BP8" s="1418">
        <f>(E8+H8+K8+N8+Q8+T8+W8+Z8+AC8+AF8+AI8+AL8+AO8+AR8+AU8+AX8+BA8+BD8+BG8)/15</f>
        <v>98.96666666666667</v>
      </c>
      <c r="BQ8" s="1139">
        <f>BP8/BO8</f>
        <v>0.9896666666666667</v>
      </c>
    </row>
    <row r="9" spans="1:69" ht="91.5" customHeight="1">
      <c r="A9" s="1130">
        <v>3</v>
      </c>
      <c r="B9" s="1562"/>
      <c r="C9" s="1128" t="s">
        <v>330</v>
      </c>
      <c r="D9" s="1141">
        <v>85</v>
      </c>
      <c r="E9" s="1142">
        <v>97.5</v>
      </c>
      <c r="F9" s="1133">
        <f>(E9/D9)*100%</f>
        <v>1.1470588235294117</v>
      </c>
      <c r="G9" s="1141">
        <v>85</v>
      </c>
      <c r="H9" s="1142">
        <v>92</v>
      </c>
      <c r="I9" s="1133">
        <f>(H9/G9)*100%</f>
        <v>1.0823529411764705</v>
      </c>
      <c r="J9" s="1141">
        <v>85</v>
      </c>
      <c r="K9" s="1142">
        <v>86</v>
      </c>
      <c r="L9" s="1133">
        <f>(K9/J9)*100%</f>
        <v>1.011764705882353</v>
      </c>
      <c r="M9" s="1141">
        <v>85</v>
      </c>
      <c r="N9" s="1142">
        <v>96</v>
      </c>
      <c r="O9" s="1133">
        <f>(N9/M9)*100%</f>
        <v>1.1294117647058823</v>
      </c>
      <c r="P9" s="1141">
        <v>85</v>
      </c>
      <c r="Q9" s="1142">
        <v>85</v>
      </c>
      <c r="R9" s="1133">
        <f>(Q9/P9)*100%</f>
        <v>1</v>
      </c>
      <c r="S9" s="1141">
        <v>85</v>
      </c>
      <c r="T9" s="1142">
        <v>89</v>
      </c>
      <c r="U9" s="1133">
        <f>(T9/S9)*100%</f>
        <v>1.0470588235294118</v>
      </c>
      <c r="V9" s="1141">
        <v>85</v>
      </c>
      <c r="W9" s="1142">
        <v>96</v>
      </c>
      <c r="X9" s="1133">
        <f>(W9/V9)*100%</f>
        <v>1.1294117647058823</v>
      </c>
      <c r="Y9" s="1141">
        <v>85</v>
      </c>
      <c r="Z9" s="1142">
        <v>97</v>
      </c>
      <c r="AA9" s="1133">
        <f>(Z9/Y9)*100%</f>
        <v>1.1411764705882352</v>
      </c>
      <c r="AB9" s="1141">
        <v>85</v>
      </c>
      <c r="AC9" s="1142">
        <v>96.2</v>
      </c>
      <c r="AD9" s="1133">
        <f>(AC9/AB9)*100%</f>
        <v>1.131764705882353</v>
      </c>
      <c r="AE9" s="1141">
        <v>85</v>
      </c>
      <c r="AF9" s="1142">
        <v>85</v>
      </c>
      <c r="AG9" s="1133">
        <f>(AF9/AE9)*100%</f>
        <v>1</v>
      </c>
      <c r="AH9" s="1141">
        <v>85</v>
      </c>
      <c r="AI9" s="1142">
        <v>85</v>
      </c>
      <c r="AJ9" s="1133">
        <f>(AI9/AH9)*100%</f>
        <v>1</v>
      </c>
      <c r="AK9" s="1141">
        <v>85</v>
      </c>
      <c r="AL9" s="1142">
        <v>85</v>
      </c>
      <c r="AM9" s="1133">
        <f>(AL9/AK9)*100%</f>
        <v>1</v>
      </c>
      <c r="AN9" s="1141">
        <v>85</v>
      </c>
      <c r="AO9" s="1142">
        <v>93</v>
      </c>
      <c r="AP9" s="1133">
        <f>(AO9/AN9)*100%</f>
        <v>1.0941176470588236</v>
      </c>
      <c r="AQ9" s="1141">
        <v>85</v>
      </c>
      <c r="AR9" s="1142">
        <v>91</v>
      </c>
      <c r="AS9" s="1133">
        <f>(AR9/AQ9)*100%</f>
        <v>1.0705882352941176</v>
      </c>
      <c r="AT9" s="1141">
        <v>85</v>
      </c>
      <c r="AU9" s="1142">
        <v>91</v>
      </c>
      <c r="AV9" s="1133">
        <f>(AU9/AT9)*100%</f>
        <v>1.0705882352941176</v>
      </c>
      <c r="AW9" s="1141">
        <v>85</v>
      </c>
      <c r="AX9" s="1142">
        <v>0</v>
      </c>
      <c r="AY9" s="1133">
        <f>(AX9/AW9)*100%</f>
        <v>0</v>
      </c>
      <c r="AZ9" s="1141">
        <v>85</v>
      </c>
      <c r="BA9" s="1143">
        <v>0</v>
      </c>
      <c r="BB9" s="1135">
        <f>(BA9/AZ9)*100%</f>
        <v>0</v>
      </c>
      <c r="BC9" s="1144">
        <v>85</v>
      </c>
      <c r="BD9" s="1143">
        <v>0</v>
      </c>
      <c r="BE9" s="1135">
        <f>(BD9/BC9)*100%</f>
        <v>0</v>
      </c>
      <c r="BF9" s="1144">
        <v>85</v>
      </c>
      <c r="BG9" s="1143">
        <v>0</v>
      </c>
      <c r="BH9" s="1135">
        <f>(BG9/BF9)*100%</f>
        <v>0</v>
      </c>
      <c r="BI9" s="1137">
        <f t="shared" si="0"/>
        <v>85</v>
      </c>
      <c r="BJ9" s="1138">
        <f t="shared" si="0"/>
        <v>90.98</v>
      </c>
      <c r="BK9" s="1139">
        <f>(BJ9/BI9)*100%</f>
        <v>1.0703529411764707</v>
      </c>
      <c r="BL9" s="1140">
        <f t="shared" si="1"/>
        <v>85</v>
      </c>
      <c r="BM9" s="1416">
        <f t="shared" si="1"/>
        <v>0</v>
      </c>
      <c r="BN9" s="1139">
        <f>(BM9/BL9)*100%</f>
        <v>0</v>
      </c>
      <c r="BO9" s="1140">
        <v>85</v>
      </c>
      <c r="BP9" s="1418">
        <f>(E9+H9+K9+N9+Q9+T9+W9+Z9+AC9+AF9+AI9+AL9+AO9+AR9+AU9+AX9+BA9+BD9+BG9)/15</f>
        <v>90.98</v>
      </c>
      <c r="BQ9" s="1139">
        <f>BP9/BO9</f>
        <v>1.0703529411764707</v>
      </c>
    </row>
    <row r="10" spans="1:256" s="876" customFormat="1" ht="22.5" customHeight="1">
      <c r="A10" s="1145"/>
      <c r="B10" s="1123"/>
      <c r="C10" s="1146"/>
      <c r="D10" s="1147"/>
      <c r="E10" s="1147"/>
      <c r="F10" s="1148"/>
      <c r="G10" s="1147"/>
      <c r="H10" s="1147"/>
      <c r="I10" s="1148"/>
      <c r="J10" s="1147"/>
      <c r="K10" s="1147"/>
      <c r="L10" s="1148"/>
      <c r="M10" s="1147"/>
      <c r="N10" s="1147"/>
      <c r="O10" s="1148"/>
      <c r="P10" s="1147"/>
      <c r="Q10" s="1147"/>
      <c r="R10" s="1148"/>
      <c r="S10" s="1147"/>
      <c r="T10" s="1147"/>
      <c r="U10" s="1148"/>
      <c r="V10" s="1147"/>
      <c r="W10" s="1147"/>
      <c r="X10" s="1148"/>
      <c r="Y10" s="1147"/>
      <c r="Z10" s="1147"/>
      <c r="AA10" s="1148"/>
      <c r="AB10" s="1147"/>
      <c r="AC10" s="1147"/>
      <c r="AD10" s="1148"/>
      <c r="AE10" s="1147"/>
      <c r="AF10" s="1147"/>
      <c r="AG10" s="1148"/>
      <c r="AH10" s="1147"/>
      <c r="AI10" s="1147"/>
      <c r="AJ10" s="1148"/>
      <c r="AK10" s="1147"/>
      <c r="AL10" s="1147"/>
      <c r="AM10" s="1148"/>
      <c r="AN10" s="1147"/>
      <c r="AO10" s="1147"/>
      <c r="AP10" s="1148"/>
      <c r="AQ10" s="1147"/>
      <c r="AR10" s="1147"/>
      <c r="AS10" s="1148"/>
      <c r="AT10" s="1147"/>
      <c r="AU10" s="1147"/>
      <c r="AV10" s="1148"/>
      <c r="AW10" s="1147"/>
      <c r="AX10" s="1147"/>
      <c r="AY10" s="1148"/>
      <c r="AZ10" s="1147"/>
      <c r="BA10" s="1147"/>
      <c r="BB10" s="1148"/>
      <c r="BC10" s="1147"/>
      <c r="BD10" s="1147"/>
      <c r="BE10" s="1148"/>
      <c r="BF10" s="1147"/>
      <c r="BG10" s="1147"/>
      <c r="BH10" s="1148"/>
      <c r="BI10" s="1149"/>
      <c r="BJ10" s="1149"/>
      <c r="BK10" s="1150"/>
      <c r="BL10" s="1146"/>
      <c r="BM10" s="1146"/>
      <c r="BN10" s="1150"/>
      <c r="BO10" s="882"/>
      <c r="BP10" s="1418"/>
      <c r="BQ10" s="883"/>
      <c r="BR10" s="883"/>
      <c r="BS10" s="883"/>
      <c r="BT10" s="883"/>
      <c r="BU10" s="883"/>
      <c r="BV10" s="883"/>
      <c r="BW10" s="883"/>
      <c r="BX10" s="883"/>
      <c r="BY10" s="883"/>
      <c r="BZ10" s="883"/>
      <c r="CA10" s="883"/>
      <c r="CB10" s="883"/>
      <c r="CC10" s="883"/>
      <c r="CD10" s="883"/>
      <c r="CE10" s="883"/>
      <c r="CF10" s="883"/>
      <c r="CG10" s="883"/>
      <c r="CH10" s="883"/>
      <c r="CI10" s="883"/>
      <c r="CJ10" s="883"/>
      <c r="CK10" s="883"/>
      <c r="CL10" s="883"/>
      <c r="CM10" s="883"/>
      <c r="CN10" s="883"/>
      <c r="CO10" s="883"/>
      <c r="CP10" s="883"/>
      <c r="CQ10" s="883"/>
      <c r="CR10" s="883"/>
      <c r="CS10" s="883"/>
      <c r="CT10" s="883"/>
      <c r="CU10" s="883"/>
      <c r="CV10" s="883"/>
      <c r="CW10" s="883"/>
      <c r="CX10" s="883"/>
      <c r="CY10" s="883"/>
      <c r="CZ10" s="883"/>
      <c r="DA10" s="883"/>
      <c r="DB10" s="883"/>
      <c r="DC10" s="883"/>
      <c r="DD10" s="883"/>
      <c r="DE10" s="883"/>
      <c r="DF10" s="883"/>
      <c r="DG10" s="883"/>
      <c r="DH10" s="883"/>
      <c r="DI10" s="883"/>
      <c r="DJ10" s="883"/>
      <c r="DK10" s="883"/>
      <c r="DL10" s="883"/>
      <c r="DM10" s="883"/>
      <c r="DN10" s="883"/>
      <c r="DO10" s="883"/>
      <c r="DP10" s="883"/>
      <c r="DQ10" s="883"/>
      <c r="DR10" s="883"/>
      <c r="DS10" s="883"/>
      <c r="DT10" s="883"/>
      <c r="DU10" s="883"/>
      <c r="DV10" s="883"/>
      <c r="DW10" s="883"/>
      <c r="DX10" s="883"/>
      <c r="DY10" s="883"/>
      <c r="DZ10" s="883"/>
      <c r="EA10" s="883"/>
      <c r="EB10" s="883"/>
      <c r="EC10" s="883"/>
      <c r="ED10" s="883"/>
      <c r="EE10" s="883"/>
      <c r="EF10" s="883"/>
      <c r="EG10" s="883"/>
      <c r="EH10" s="883"/>
      <c r="EI10" s="883"/>
      <c r="EJ10" s="883"/>
      <c r="EK10" s="883"/>
      <c r="EL10" s="883"/>
      <c r="EM10" s="883"/>
      <c r="EN10" s="883"/>
      <c r="EO10" s="883"/>
      <c r="EP10" s="883"/>
      <c r="EQ10" s="883"/>
      <c r="ER10" s="883"/>
      <c r="ES10" s="883"/>
      <c r="ET10" s="883"/>
      <c r="EU10" s="883"/>
      <c r="EV10" s="883"/>
      <c r="EW10" s="883"/>
      <c r="EX10" s="883"/>
      <c r="EY10" s="883"/>
      <c r="EZ10" s="883"/>
      <c r="FA10" s="883"/>
      <c r="FB10" s="883"/>
      <c r="FC10" s="883"/>
      <c r="FD10" s="883"/>
      <c r="FE10" s="883"/>
      <c r="FF10" s="883"/>
      <c r="FG10" s="883"/>
      <c r="FH10" s="883"/>
      <c r="FI10" s="883"/>
      <c r="FJ10" s="883"/>
      <c r="FK10" s="883"/>
      <c r="FL10" s="883"/>
      <c r="FM10" s="883"/>
      <c r="FN10" s="883"/>
      <c r="FO10" s="883"/>
      <c r="FP10" s="883"/>
      <c r="FQ10" s="883"/>
      <c r="FR10" s="883"/>
      <c r="FS10" s="883"/>
      <c r="FT10" s="883"/>
      <c r="FU10" s="883"/>
      <c r="FV10" s="883"/>
      <c r="FW10" s="883"/>
      <c r="FX10" s="883"/>
      <c r="FY10" s="883"/>
      <c r="FZ10" s="883"/>
      <c r="GA10" s="883"/>
      <c r="GB10" s="883"/>
      <c r="GC10" s="883"/>
      <c r="GD10" s="883"/>
      <c r="GE10" s="883"/>
      <c r="GF10" s="883"/>
      <c r="GG10" s="883"/>
      <c r="GH10" s="883"/>
      <c r="GI10" s="883"/>
      <c r="GJ10" s="883"/>
      <c r="GK10" s="883"/>
      <c r="GL10" s="883"/>
      <c r="GM10" s="883"/>
      <c r="GN10" s="883"/>
      <c r="GO10" s="883"/>
      <c r="GP10" s="883"/>
      <c r="GQ10" s="883"/>
      <c r="GR10" s="883"/>
      <c r="GS10" s="883"/>
      <c r="GT10" s="883"/>
      <c r="GU10" s="883"/>
      <c r="GV10" s="883"/>
      <c r="GW10" s="883"/>
      <c r="GX10" s="883"/>
      <c r="GY10" s="883"/>
      <c r="GZ10" s="883"/>
      <c r="HA10" s="883"/>
      <c r="HB10" s="883"/>
      <c r="HC10" s="883"/>
      <c r="HD10" s="883"/>
      <c r="HE10" s="883"/>
      <c r="HF10" s="883"/>
      <c r="HG10" s="883"/>
      <c r="HH10" s="883"/>
      <c r="HI10" s="883"/>
      <c r="HJ10" s="883"/>
      <c r="HK10" s="883"/>
      <c r="HL10" s="883"/>
      <c r="HM10" s="883"/>
      <c r="HN10" s="883"/>
      <c r="HO10" s="883"/>
      <c r="HP10" s="883"/>
      <c r="HQ10" s="883"/>
      <c r="HR10" s="883"/>
      <c r="HS10" s="883"/>
      <c r="HT10" s="883"/>
      <c r="HU10" s="883"/>
      <c r="HV10" s="883"/>
      <c r="HW10" s="883"/>
      <c r="HX10" s="883"/>
      <c r="HY10" s="883"/>
      <c r="HZ10" s="883"/>
      <c r="IA10" s="883"/>
      <c r="IB10" s="883"/>
      <c r="IC10" s="883"/>
      <c r="ID10" s="883"/>
      <c r="IE10" s="883"/>
      <c r="IF10" s="883"/>
      <c r="IG10" s="883"/>
      <c r="IH10" s="883"/>
      <c r="II10" s="883"/>
      <c r="IJ10" s="883"/>
      <c r="IK10" s="883"/>
      <c r="IL10" s="883"/>
      <c r="IM10" s="883"/>
      <c r="IN10" s="883"/>
      <c r="IO10" s="883"/>
      <c r="IP10" s="883"/>
      <c r="IQ10" s="883"/>
      <c r="IR10" s="883"/>
      <c r="IS10" s="883"/>
      <c r="IT10" s="883"/>
      <c r="IU10" s="883"/>
      <c r="IV10" s="883"/>
    </row>
    <row r="11" spans="1:81" ht="18" customHeight="1">
      <c r="A11" s="1564" t="s">
        <v>327</v>
      </c>
      <c r="B11" s="1559" t="s">
        <v>307</v>
      </c>
      <c r="C11" s="1559" t="s">
        <v>328</v>
      </c>
      <c r="D11" s="1549" t="s">
        <v>308</v>
      </c>
      <c r="E11" s="1549"/>
      <c r="F11" s="1549"/>
      <c r="G11" s="1550" t="s">
        <v>309</v>
      </c>
      <c r="H11" s="1550"/>
      <c r="I11" s="1550"/>
      <c r="J11" s="1551" t="s">
        <v>310</v>
      </c>
      <c r="K11" s="1551"/>
      <c r="L11" s="1551"/>
      <c r="M11" s="1554" t="s">
        <v>311</v>
      </c>
      <c r="N11" s="1554"/>
      <c r="O11" s="1554"/>
      <c r="P11" s="1555" t="s">
        <v>312</v>
      </c>
      <c r="Q11" s="1555"/>
      <c r="R11" s="1555"/>
      <c r="S11" s="1550" t="s">
        <v>313</v>
      </c>
      <c r="T11" s="1550"/>
      <c r="U11" s="1550"/>
      <c r="V11" s="1572" t="s">
        <v>314</v>
      </c>
      <c r="W11" s="1572"/>
      <c r="X11" s="1572"/>
      <c r="Y11" s="1573" t="s">
        <v>315</v>
      </c>
      <c r="Z11" s="1573"/>
      <c r="AA11" s="1573"/>
      <c r="AB11" s="1552" t="s">
        <v>316</v>
      </c>
      <c r="AC11" s="1552"/>
      <c r="AD11" s="1552"/>
      <c r="AE11" s="1548" t="s">
        <v>317</v>
      </c>
      <c r="AF11" s="1548"/>
      <c r="AG11" s="1548"/>
      <c r="AH11" s="1549" t="s">
        <v>318</v>
      </c>
      <c r="AI11" s="1549"/>
      <c r="AJ11" s="1549"/>
      <c r="AK11" s="1550" t="s">
        <v>319</v>
      </c>
      <c r="AL11" s="1550"/>
      <c r="AM11" s="1550"/>
      <c r="AN11" s="1551" t="s">
        <v>320</v>
      </c>
      <c r="AO11" s="1551"/>
      <c r="AP11" s="1551"/>
      <c r="AQ11" s="1552" t="s">
        <v>321</v>
      </c>
      <c r="AR11" s="1552"/>
      <c r="AS11" s="1552"/>
      <c r="AT11" s="1553" t="s">
        <v>322</v>
      </c>
      <c r="AU11" s="1553"/>
      <c r="AV11" s="1553"/>
      <c r="AW11" s="1547" t="s">
        <v>323</v>
      </c>
      <c r="AX11" s="1547"/>
      <c r="AY11" s="1547"/>
      <c r="AZ11" s="1547" t="s">
        <v>348</v>
      </c>
      <c r="BA11" s="1547"/>
      <c r="BB11" s="1547"/>
      <c r="BC11" s="1547" t="s">
        <v>324</v>
      </c>
      <c r="BD11" s="1547"/>
      <c r="BE11" s="1547"/>
      <c r="BF11" s="1547" t="s">
        <v>349</v>
      </c>
      <c r="BG11" s="1547"/>
      <c r="BH11" s="1547"/>
      <c r="BI11" s="1556" t="s">
        <v>460</v>
      </c>
      <c r="BJ11" s="1556"/>
      <c r="BK11" s="1556"/>
      <c r="BL11" s="1556" t="s">
        <v>461</v>
      </c>
      <c r="BM11" s="1556"/>
      <c r="BN11" s="1556"/>
      <c r="BO11" s="1556" t="s">
        <v>462</v>
      </c>
      <c r="BP11" s="1556"/>
      <c r="BQ11" s="1556"/>
      <c r="BR11" s="1050"/>
      <c r="BS11" s="1050"/>
      <c r="BT11" s="1050"/>
      <c r="BU11" s="1050"/>
      <c r="BV11" s="1050"/>
      <c r="BW11" s="1050"/>
      <c r="BX11" s="1050"/>
      <c r="BY11" s="1050"/>
      <c r="BZ11" s="1050"/>
      <c r="CA11" s="1050"/>
      <c r="CB11" s="1050"/>
      <c r="CC11" s="1050"/>
    </row>
    <row r="12" spans="1:69" ht="54.75" customHeight="1">
      <c r="A12" s="1564"/>
      <c r="B12" s="1559"/>
      <c r="C12" s="1559"/>
      <c r="D12" s="1181" t="s">
        <v>346</v>
      </c>
      <c r="E12" s="1181" t="s">
        <v>347</v>
      </c>
      <c r="F12" s="1183" t="s">
        <v>325</v>
      </c>
      <c r="G12" s="1184" t="s">
        <v>346</v>
      </c>
      <c r="H12" s="1184" t="s">
        <v>347</v>
      </c>
      <c r="I12" s="1185" t="s">
        <v>325</v>
      </c>
      <c r="J12" s="1186" t="s">
        <v>346</v>
      </c>
      <c r="K12" s="1186" t="s">
        <v>347</v>
      </c>
      <c r="L12" s="1187" t="s">
        <v>325</v>
      </c>
      <c r="M12" s="1188" t="s">
        <v>346</v>
      </c>
      <c r="N12" s="1188" t="s">
        <v>347</v>
      </c>
      <c r="O12" s="1189" t="s">
        <v>325</v>
      </c>
      <c r="P12" s="1190" t="s">
        <v>346</v>
      </c>
      <c r="Q12" s="1190" t="s">
        <v>347</v>
      </c>
      <c r="R12" s="1191" t="s">
        <v>325</v>
      </c>
      <c r="S12" s="1184" t="s">
        <v>346</v>
      </c>
      <c r="T12" s="1184" t="s">
        <v>347</v>
      </c>
      <c r="U12" s="1185" t="s">
        <v>325</v>
      </c>
      <c r="V12" s="1192" t="s">
        <v>346</v>
      </c>
      <c r="W12" s="1192" t="s">
        <v>347</v>
      </c>
      <c r="X12" s="1193" t="s">
        <v>325</v>
      </c>
      <c r="Y12" s="1194" t="s">
        <v>346</v>
      </c>
      <c r="Z12" s="1194" t="s">
        <v>347</v>
      </c>
      <c r="AA12" s="1195" t="s">
        <v>325</v>
      </c>
      <c r="AB12" s="1196" t="s">
        <v>346</v>
      </c>
      <c r="AC12" s="1196" t="s">
        <v>347</v>
      </c>
      <c r="AD12" s="1197" t="s">
        <v>325</v>
      </c>
      <c r="AE12" s="1198" t="s">
        <v>346</v>
      </c>
      <c r="AF12" s="1198" t="s">
        <v>347</v>
      </c>
      <c r="AG12" s="1199" t="s">
        <v>325</v>
      </c>
      <c r="AH12" s="1181" t="s">
        <v>346</v>
      </c>
      <c r="AI12" s="1181" t="s">
        <v>347</v>
      </c>
      <c r="AJ12" s="1183" t="s">
        <v>325</v>
      </c>
      <c r="AK12" s="1184" t="s">
        <v>346</v>
      </c>
      <c r="AL12" s="1184" t="s">
        <v>347</v>
      </c>
      <c r="AM12" s="1185" t="s">
        <v>325</v>
      </c>
      <c r="AN12" s="1186" t="s">
        <v>346</v>
      </c>
      <c r="AO12" s="1186" t="s">
        <v>347</v>
      </c>
      <c r="AP12" s="1187" t="s">
        <v>325</v>
      </c>
      <c r="AQ12" s="1196" t="s">
        <v>346</v>
      </c>
      <c r="AR12" s="1196" t="s">
        <v>347</v>
      </c>
      <c r="AS12" s="1197" t="s">
        <v>325</v>
      </c>
      <c r="AT12" s="1200" t="s">
        <v>346</v>
      </c>
      <c r="AU12" s="1200" t="s">
        <v>347</v>
      </c>
      <c r="AV12" s="1201" t="s">
        <v>325</v>
      </c>
      <c r="AW12" s="1181" t="s">
        <v>346</v>
      </c>
      <c r="AX12" s="1181" t="s">
        <v>347</v>
      </c>
      <c r="AY12" s="1182" t="s">
        <v>325</v>
      </c>
      <c r="AZ12" s="1181" t="s">
        <v>346</v>
      </c>
      <c r="BA12" s="1181" t="s">
        <v>347</v>
      </c>
      <c r="BB12" s="1182" t="s">
        <v>325</v>
      </c>
      <c r="BC12" s="1181" t="s">
        <v>346</v>
      </c>
      <c r="BD12" s="1181" t="s">
        <v>347</v>
      </c>
      <c r="BE12" s="1182" t="s">
        <v>325</v>
      </c>
      <c r="BF12" s="1181" t="s">
        <v>346</v>
      </c>
      <c r="BG12" s="1181" t="s">
        <v>347</v>
      </c>
      <c r="BH12" s="1182" t="s">
        <v>325</v>
      </c>
      <c r="BI12" s="1181" t="s">
        <v>346</v>
      </c>
      <c r="BJ12" s="1181" t="s">
        <v>347</v>
      </c>
      <c r="BK12" s="1182" t="s">
        <v>325</v>
      </c>
      <c r="BL12" s="1181" t="s">
        <v>346</v>
      </c>
      <c r="BM12" s="1181" t="s">
        <v>347</v>
      </c>
      <c r="BN12" s="1182" t="s">
        <v>325</v>
      </c>
      <c r="BO12" s="1181" t="s">
        <v>346</v>
      </c>
      <c r="BP12" s="1181" t="s">
        <v>347</v>
      </c>
      <c r="BQ12" s="1182" t="s">
        <v>325</v>
      </c>
    </row>
    <row r="13" spans="1:69" ht="69.75" customHeight="1">
      <c r="A13" s="1130">
        <v>1</v>
      </c>
      <c r="B13" s="1567" t="s">
        <v>350</v>
      </c>
      <c r="C13" s="1128" t="s">
        <v>345</v>
      </c>
      <c r="D13" s="1128">
        <v>70</v>
      </c>
      <c r="E13" s="1128">
        <v>0</v>
      </c>
      <c r="F13" s="1133">
        <f>(E13/D13)*100%</f>
        <v>0</v>
      </c>
      <c r="G13" s="1128">
        <v>70</v>
      </c>
      <c r="H13" s="1128">
        <v>0</v>
      </c>
      <c r="I13" s="1133">
        <f>(H13/G13)*100%</f>
        <v>0</v>
      </c>
      <c r="J13" s="1128">
        <v>70</v>
      </c>
      <c r="K13" s="1128">
        <v>0</v>
      </c>
      <c r="L13" s="1133">
        <f>(K13/J13)*100%</f>
        <v>0</v>
      </c>
      <c r="M13" s="1128">
        <v>70</v>
      </c>
      <c r="N13" s="1128">
        <v>0</v>
      </c>
      <c r="O13" s="1133">
        <f>(N13/M13)*100%</f>
        <v>0</v>
      </c>
      <c r="P13" s="1128">
        <v>70</v>
      </c>
      <c r="Q13" s="1128">
        <v>0</v>
      </c>
      <c r="R13" s="1133">
        <f>(Q13/P13)*100%</f>
        <v>0</v>
      </c>
      <c r="S13" s="1128">
        <v>70</v>
      </c>
      <c r="T13" s="1128"/>
      <c r="U13" s="1133">
        <f>(T13/S13)*100%</f>
        <v>0</v>
      </c>
      <c r="V13" s="1128">
        <v>70</v>
      </c>
      <c r="W13" s="1128">
        <v>70</v>
      </c>
      <c r="X13" s="1133">
        <f>(W13/V13)*100%</f>
        <v>1</v>
      </c>
      <c r="Y13" s="1128">
        <v>70</v>
      </c>
      <c r="Z13" s="1128">
        <v>0</v>
      </c>
      <c r="AA13" s="1133">
        <f>(Z13/Y13)*100%</f>
        <v>0</v>
      </c>
      <c r="AB13" s="1128">
        <v>70</v>
      </c>
      <c r="AC13" s="1128">
        <v>0</v>
      </c>
      <c r="AD13" s="1133">
        <f>(AC13/AB13)*100%</f>
        <v>0</v>
      </c>
      <c r="AE13" s="1128">
        <v>70</v>
      </c>
      <c r="AF13" s="1128">
        <v>0</v>
      </c>
      <c r="AG13" s="1133">
        <f>(AF13/AE13)*100%</f>
        <v>0</v>
      </c>
      <c r="AH13" s="1128">
        <v>70</v>
      </c>
      <c r="AI13" s="1128">
        <v>0</v>
      </c>
      <c r="AJ13" s="1133">
        <f>(AI13/AH13)*100%</f>
        <v>0</v>
      </c>
      <c r="AK13" s="1128">
        <v>70</v>
      </c>
      <c r="AL13" s="1128">
        <v>0</v>
      </c>
      <c r="AM13" s="1133">
        <f>(AL13/AK13)*100%</f>
        <v>0</v>
      </c>
      <c r="AN13" s="1128">
        <v>70</v>
      </c>
      <c r="AO13" s="1128">
        <v>0</v>
      </c>
      <c r="AP13" s="1133">
        <f>(AO13/AN13)*100%</f>
        <v>0</v>
      </c>
      <c r="AQ13" s="1128">
        <v>70</v>
      </c>
      <c r="AR13" s="1128"/>
      <c r="AS13" s="1133">
        <f>(AR13/AQ13)*100%</f>
        <v>0</v>
      </c>
      <c r="AT13" s="1128">
        <v>70</v>
      </c>
      <c r="AU13" s="1128">
        <v>0</v>
      </c>
      <c r="AV13" s="1133">
        <f>(AU13/AT13)*100%</f>
        <v>0</v>
      </c>
      <c r="AW13" s="1128">
        <v>70</v>
      </c>
      <c r="AX13" s="1128">
        <v>0</v>
      </c>
      <c r="AY13" s="1133">
        <f>(AX13/AW13)*100%</f>
        <v>0</v>
      </c>
      <c r="AZ13" s="1128">
        <v>70</v>
      </c>
      <c r="BA13" s="1128">
        <v>0</v>
      </c>
      <c r="BB13" s="1133">
        <f>(BA13/AZ13)*100%</f>
        <v>0</v>
      </c>
      <c r="BC13" s="1128">
        <v>70</v>
      </c>
      <c r="BD13" s="1128">
        <v>0</v>
      </c>
      <c r="BE13" s="1133">
        <f>(BD13/BC13)*100%</f>
        <v>0</v>
      </c>
      <c r="BF13" s="1128">
        <v>70</v>
      </c>
      <c r="BG13" s="1128">
        <v>0</v>
      </c>
      <c r="BH13" s="1133">
        <f>(BG13/BF13)*100%</f>
        <v>0</v>
      </c>
      <c r="BI13" s="1151">
        <f>(D13+G13+J13+M13+P13+S13+V13+Y13+AB13+AE13+AH13+AK13+AN13+AQ13+AT13)/15</f>
        <v>70</v>
      </c>
      <c r="BJ13" s="1151">
        <f>(E13+H13+K13+N13+Q13+T13+W13+Z13+AC13+AF13+AI13+AL13+AO13+AR13+AU13)/1</f>
        <v>70</v>
      </c>
      <c r="BK13" s="1139">
        <f>(BJ13/BI13)*100%</f>
        <v>1</v>
      </c>
      <c r="BL13" s="1127">
        <f aca="true" t="shared" si="2" ref="BL13:BM15">(AW13+AZ13+BC13+BF13)/4</f>
        <v>70</v>
      </c>
      <c r="BM13" s="1127">
        <f t="shared" si="2"/>
        <v>0</v>
      </c>
      <c r="BN13" s="1139">
        <f>(BM13/BL13)*100%</f>
        <v>0</v>
      </c>
      <c r="BO13" s="1422">
        <v>70</v>
      </c>
      <c r="BP13" s="1418">
        <f>(E13+H13+K13+N13+Q13+T13+W13+Z13+AC13+AF13+AI13+AL13+AO13+AR13+AU13+AX13+BA13+BD13+BG13)/1</f>
        <v>70</v>
      </c>
      <c r="BQ13" s="1423">
        <f>BP13/BO13</f>
        <v>1</v>
      </c>
    </row>
    <row r="14" spans="1:69" ht="48.75" customHeight="1">
      <c r="A14" s="1130">
        <v>2</v>
      </c>
      <c r="B14" s="1567"/>
      <c r="C14" s="1128" t="s">
        <v>329</v>
      </c>
      <c r="D14" s="1142">
        <v>100</v>
      </c>
      <c r="E14" s="1142">
        <v>0</v>
      </c>
      <c r="F14" s="1133">
        <f>(E14/D14)*100%</f>
        <v>0</v>
      </c>
      <c r="G14" s="1142">
        <v>100</v>
      </c>
      <c r="H14" s="1142">
        <v>0</v>
      </c>
      <c r="I14" s="1133">
        <f>(H14/G14)*100%</f>
        <v>0</v>
      </c>
      <c r="J14" s="1142">
        <v>100</v>
      </c>
      <c r="K14" s="1142">
        <v>0</v>
      </c>
      <c r="L14" s="1133">
        <f>(K14/J14)*100%</f>
        <v>0</v>
      </c>
      <c r="M14" s="1142">
        <v>100</v>
      </c>
      <c r="N14" s="1142">
        <v>0</v>
      </c>
      <c r="O14" s="1133">
        <f>(N14/M14)*100%</f>
        <v>0</v>
      </c>
      <c r="P14" s="1142">
        <v>100</v>
      </c>
      <c r="Q14" s="1142">
        <v>0</v>
      </c>
      <c r="R14" s="1133">
        <f>(Q14/P14)*100%</f>
        <v>0</v>
      </c>
      <c r="S14" s="1142">
        <v>100</v>
      </c>
      <c r="T14" s="1142"/>
      <c r="U14" s="1133">
        <f>(T14/S14)*100%</f>
        <v>0</v>
      </c>
      <c r="V14" s="1142">
        <v>100</v>
      </c>
      <c r="W14" s="1142">
        <v>100</v>
      </c>
      <c r="X14" s="1133">
        <f>(W14/V14)*100%</f>
        <v>1</v>
      </c>
      <c r="Y14" s="1142">
        <v>100</v>
      </c>
      <c r="Z14" s="1142">
        <v>0</v>
      </c>
      <c r="AA14" s="1133">
        <f>(Z14/Y14)*100%</f>
        <v>0</v>
      </c>
      <c r="AB14" s="1142">
        <v>100</v>
      </c>
      <c r="AC14" s="1142">
        <v>0</v>
      </c>
      <c r="AD14" s="1133">
        <f>(AC14/AB14)*100%</f>
        <v>0</v>
      </c>
      <c r="AE14" s="1142">
        <v>100</v>
      </c>
      <c r="AF14" s="1142">
        <v>0</v>
      </c>
      <c r="AG14" s="1133">
        <f>(AF14/AE14)*100%</f>
        <v>0</v>
      </c>
      <c r="AH14" s="1142">
        <v>100</v>
      </c>
      <c r="AI14" s="1142">
        <v>0</v>
      </c>
      <c r="AJ14" s="1133">
        <f>(AI14/AH14)*100%</f>
        <v>0</v>
      </c>
      <c r="AK14" s="1142">
        <v>100</v>
      </c>
      <c r="AL14" s="1142">
        <v>0</v>
      </c>
      <c r="AM14" s="1133">
        <f>(AL14/AK14)*100%</f>
        <v>0</v>
      </c>
      <c r="AN14" s="1142">
        <v>100</v>
      </c>
      <c r="AO14" s="1142">
        <v>0</v>
      </c>
      <c r="AP14" s="1133">
        <f>(AO14/AN14)*100%</f>
        <v>0</v>
      </c>
      <c r="AQ14" s="1142">
        <v>100</v>
      </c>
      <c r="AR14" s="1142"/>
      <c r="AS14" s="1133">
        <f>(AR14/AQ14)*100%</f>
        <v>0</v>
      </c>
      <c r="AT14" s="1142">
        <v>100</v>
      </c>
      <c r="AU14" s="1142">
        <v>0</v>
      </c>
      <c r="AV14" s="1133">
        <f>(AU14/AT14)*100%</f>
        <v>0</v>
      </c>
      <c r="AW14" s="1142">
        <v>100</v>
      </c>
      <c r="AX14" s="1142">
        <v>0</v>
      </c>
      <c r="AY14" s="1133">
        <f>(AX14/AW14)*100%</f>
        <v>0</v>
      </c>
      <c r="AZ14" s="1142">
        <v>100</v>
      </c>
      <c r="BA14" s="1142">
        <v>0</v>
      </c>
      <c r="BB14" s="1133">
        <f>(BA14/AZ14)*100%</f>
        <v>0</v>
      </c>
      <c r="BC14" s="1142">
        <v>100</v>
      </c>
      <c r="BD14" s="1142">
        <v>0</v>
      </c>
      <c r="BE14" s="1133">
        <f>(BD14/BC14)*100%</f>
        <v>0</v>
      </c>
      <c r="BF14" s="1142">
        <v>100</v>
      </c>
      <c r="BG14" s="1142">
        <v>0</v>
      </c>
      <c r="BH14" s="1133">
        <f>(BG14/BF14)*100%</f>
        <v>0</v>
      </c>
      <c r="BI14" s="1151">
        <f>(D14+G14+J14+M14+P14+S14+V14+Y14+AB14+AE14+AH14+AK14+AN14+AQ14+AT14)/15</f>
        <v>100</v>
      </c>
      <c r="BJ14" s="1151">
        <f>(E14+H14+K14+N14+Q14+T14+W14+Z14+AC14+AF14+AI14+AL14+AO14+AR14+AU14)/1</f>
        <v>100</v>
      </c>
      <c r="BK14" s="1139">
        <f>(BJ14/BI14)*100%</f>
        <v>1</v>
      </c>
      <c r="BL14" s="1127">
        <f t="shared" si="2"/>
        <v>100</v>
      </c>
      <c r="BM14" s="1127">
        <f t="shared" si="2"/>
        <v>0</v>
      </c>
      <c r="BN14" s="1139">
        <f>(BM14/BL14)*100%</f>
        <v>0</v>
      </c>
      <c r="BO14" s="1422">
        <v>100</v>
      </c>
      <c r="BP14" s="1418">
        <f>(E14+H14+K14+N14+Q14+T14+W14+Z14+AC14+AF14+AI14+AL14+AO14+AR14+AU14+AX14+BA14+BD14+BG14)/1</f>
        <v>100</v>
      </c>
      <c r="BQ14" s="1423">
        <f>BP14/BO14</f>
        <v>1</v>
      </c>
    </row>
    <row r="15" spans="1:69" ht="60" customHeight="1">
      <c r="A15" s="1130">
        <v>3</v>
      </c>
      <c r="B15" s="1567"/>
      <c r="C15" s="1128" t="s">
        <v>353</v>
      </c>
      <c r="D15" s="1142">
        <v>85</v>
      </c>
      <c r="E15" s="1142">
        <v>0</v>
      </c>
      <c r="F15" s="1133">
        <f>(E15/D15)*100%</f>
        <v>0</v>
      </c>
      <c r="G15" s="1142">
        <v>85</v>
      </c>
      <c r="H15" s="1142">
        <v>0</v>
      </c>
      <c r="I15" s="1133">
        <f>(H15/G15)*100%</f>
        <v>0</v>
      </c>
      <c r="J15" s="1142">
        <v>85</v>
      </c>
      <c r="K15" s="1142">
        <v>0</v>
      </c>
      <c r="L15" s="1133">
        <f>(K15/J15)*100%</f>
        <v>0</v>
      </c>
      <c r="M15" s="1142">
        <v>85</v>
      </c>
      <c r="N15" s="1142">
        <v>0</v>
      </c>
      <c r="O15" s="1133">
        <f>(N15/M15)*100%</f>
        <v>0</v>
      </c>
      <c r="P15" s="1142">
        <v>85</v>
      </c>
      <c r="Q15" s="1142">
        <v>0</v>
      </c>
      <c r="R15" s="1133">
        <f>(Q15/P15)*100%</f>
        <v>0</v>
      </c>
      <c r="S15" s="1142">
        <v>85</v>
      </c>
      <c r="T15" s="1142"/>
      <c r="U15" s="1133">
        <f>(T15/S15)*100%</f>
        <v>0</v>
      </c>
      <c r="V15" s="1142">
        <v>85</v>
      </c>
      <c r="W15" s="1142">
        <v>96</v>
      </c>
      <c r="X15" s="1133">
        <f>(W15/V15)*100%</f>
        <v>1.1294117647058823</v>
      </c>
      <c r="Y15" s="1142">
        <v>85</v>
      </c>
      <c r="Z15" s="1142">
        <v>0</v>
      </c>
      <c r="AA15" s="1133">
        <f>(Z15/Y15)*100%</f>
        <v>0</v>
      </c>
      <c r="AB15" s="1142">
        <v>85</v>
      </c>
      <c r="AC15" s="1142">
        <v>0</v>
      </c>
      <c r="AD15" s="1133">
        <f>(AC15/AB15)*100%</f>
        <v>0</v>
      </c>
      <c r="AE15" s="1142">
        <v>85</v>
      </c>
      <c r="AF15" s="1142">
        <v>0</v>
      </c>
      <c r="AG15" s="1133">
        <f>(AF15/AE15)*100%</f>
        <v>0</v>
      </c>
      <c r="AH15" s="1142">
        <v>85</v>
      </c>
      <c r="AI15" s="1142">
        <v>0</v>
      </c>
      <c r="AJ15" s="1133">
        <f>(AI15/AH15)*100%</f>
        <v>0</v>
      </c>
      <c r="AK15" s="1142">
        <v>85</v>
      </c>
      <c r="AL15" s="1142">
        <v>0</v>
      </c>
      <c r="AM15" s="1133">
        <f>(AL15/AK15)*100%</f>
        <v>0</v>
      </c>
      <c r="AN15" s="1142">
        <v>85</v>
      </c>
      <c r="AO15" s="1142">
        <v>0</v>
      </c>
      <c r="AP15" s="1133">
        <f>(AO15/AN15)*100%</f>
        <v>0</v>
      </c>
      <c r="AQ15" s="1142">
        <v>85</v>
      </c>
      <c r="AR15" s="1142"/>
      <c r="AS15" s="1133">
        <f>(AR15/AQ15)*100%</f>
        <v>0</v>
      </c>
      <c r="AT15" s="1142">
        <v>85</v>
      </c>
      <c r="AU15" s="1142">
        <v>0</v>
      </c>
      <c r="AV15" s="1133">
        <f>(AU15/AT15)*100%</f>
        <v>0</v>
      </c>
      <c r="AW15" s="1142">
        <v>85</v>
      </c>
      <c r="AX15" s="1142">
        <v>0</v>
      </c>
      <c r="AY15" s="1133">
        <f>(AX15/AW15)*100%</f>
        <v>0</v>
      </c>
      <c r="AZ15" s="1142">
        <v>85</v>
      </c>
      <c r="BA15" s="1142">
        <v>0</v>
      </c>
      <c r="BB15" s="1133">
        <f>(BA15/AZ15)*100%</f>
        <v>0</v>
      </c>
      <c r="BC15" s="1142">
        <v>85</v>
      </c>
      <c r="BD15" s="1142">
        <v>0</v>
      </c>
      <c r="BE15" s="1133">
        <f>(BD15/BC15)*100%</f>
        <v>0</v>
      </c>
      <c r="BF15" s="1142">
        <v>85</v>
      </c>
      <c r="BG15" s="1142">
        <v>0</v>
      </c>
      <c r="BH15" s="1133">
        <f>(BG15/BF15)*100%</f>
        <v>0</v>
      </c>
      <c r="BI15" s="1151">
        <f>(D15+G15+J15+M15+P15+S15+V15+Y15+AB15+AE15+AH15+AK15+AN15+AQ15+AT15)/15</f>
        <v>85</v>
      </c>
      <c r="BJ15" s="1151">
        <f>(E15+H15+K15+N15+Q15+T15+W15+Z15+AC15+AF15+AI15+AL15+AO15+AR15+AU15)/1</f>
        <v>96</v>
      </c>
      <c r="BK15" s="1139">
        <f>(BJ15/BI15)*100%</f>
        <v>1.1294117647058823</v>
      </c>
      <c r="BL15" s="1127">
        <f t="shared" si="2"/>
        <v>85</v>
      </c>
      <c r="BM15" s="1127">
        <f t="shared" si="2"/>
        <v>0</v>
      </c>
      <c r="BN15" s="1139">
        <f>(BM15/BL15)*100%</f>
        <v>0</v>
      </c>
      <c r="BO15" s="1422">
        <v>85</v>
      </c>
      <c r="BP15" s="1418">
        <f>(E15+H15+K15+N15+Q15+T15+W15+Z15+AC15+AF15+AI15+AL15+AO15+AR15+AU15+AX15+BA15+BD15+BG15)/1</f>
        <v>96</v>
      </c>
      <c r="BQ15" s="1423">
        <f>BP15/BO15</f>
        <v>1.1294117647058823</v>
      </c>
    </row>
    <row r="16" spans="1:256" s="876" customFormat="1" ht="17.25" customHeight="1">
      <c r="A16" s="1145"/>
      <c r="B16" s="1123"/>
      <c r="C16" s="1146"/>
      <c r="D16" s="1147"/>
      <c r="E16" s="1147"/>
      <c r="F16" s="1148"/>
      <c r="G16" s="1147"/>
      <c r="H16" s="1147"/>
      <c r="I16" s="1148"/>
      <c r="J16" s="1147"/>
      <c r="K16" s="1147"/>
      <c r="L16" s="1148"/>
      <c r="M16" s="1147"/>
      <c r="N16" s="1147"/>
      <c r="O16" s="1148"/>
      <c r="P16" s="1147"/>
      <c r="Q16" s="1147"/>
      <c r="R16" s="1148"/>
      <c r="S16" s="1147"/>
      <c r="T16" s="1147"/>
      <c r="U16" s="1148"/>
      <c r="V16" s="1147"/>
      <c r="W16" s="1147"/>
      <c r="X16" s="1148"/>
      <c r="Y16" s="1147"/>
      <c r="Z16" s="1147"/>
      <c r="AA16" s="1148"/>
      <c r="AB16" s="1147"/>
      <c r="AC16" s="1147"/>
      <c r="AD16" s="1148"/>
      <c r="AE16" s="1147"/>
      <c r="AF16" s="1147"/>
      <c r="AG16" s="1148"/>
      <c r="AH16" s="1147"/>
      <c r="AI16" s="1147"/>
      <c r="AJ16" s="1148"/>
      <c r="AK16" s="1147"/>
      <c r="AL16" s="1147"/>
      <c r="AM16" s="1148"/>
      <c r="AN16" s="1147"/>
      <c r="AO16" s="1147"/>
      <c r="AP16" s="1148"/>
      <c r="AQ16" s="1147"/>
      <c r="AR16" s="1147"/>
      <c r="AS16" s="1148"/>
      <c r="AT16" s="1147"/>
      <c r="AU16" s="1147"/>
      <c r="AV16" s="1148"/>
      <c r="AW16" s="1147"/>
      <c r="AX16" s="1147"/>
      <c r="AY16" s="1148"/>
      <c r="AZ16" s="1147"/>
      <c r="BA16" s="1147"/>
      <c r="BB16" s="1148"/>
      <c r="BC16" s="1147"/>
      <c r="BD16" s="1147"/>
      <c r="BE16" s="1148"/>
      <c r="BF16" s="1147"/>
      <c r="BG16" s="1147"/>
      <c r="BH16" s="1148"/>
      <c r="BI16" s="1149"/>
      <c r="BJ16" s="1149"/>
      <c r="BK16" s="1150"/>
      <c r="BL16" s="1146"/>
      <c r="BM16" s="1146"/>
      <c r="BN16" s="1150"/>
      <c r="BO16" s="882"/>
      <c r="BP16" s="1426"/>
      <c r="BQ16" s="883"/>
      <c r="BR16" s="883"/>
      <c r="BS16" s="883"/>
      <c r="BT16" s="883"/>
      <c r="BU16" s="883"/>
      <c r="BV16" s="883"/>
      <c r="BW16" s="883"/>
      <c r="BX16" s="883"/>
      <c r="BY16" s="883"/>
      <c r="BZ16" s="883"/>
      <c r="CA16" s="883"/>
      <c r="CB16" s="883"/>
      <c r="CC16" s="883"/>
      <c r="CD16" s="883"/>
      <c r="CE16" s="883"/>
      <c r="CF16" s="883"/>
      <c r="CG16" s="883"/>
      <c r="CH16" s="883"/>
      <c r="CI16" s="883"/>
      <c r="CJ16" s="883"/>
      <c r="CK16" s="883"/>
      <c r="CL16" s="883"/>
      <c r="CM16" s="883"/>
      <c r="CN16" s="883"/>
      <c r="CO16" s="883"/>
      <c r="CP16" s="883"/>
      <c r="CQ16" s="883"/>
      <c r="CR16" s="883"/>
      <c r="CS16" s="883"/>
      <c r="CT16" s="883"/>
      <c r="CU16" s="883"/>
      <c r="CV16" s="883"/>
      <c r="CW16" s="883"/>
      <c r="CX16" s="883"/>
      <c r="CY16" s="883"/>
      <c r="CZ16" s="883"/>
      <c r="DA16" s="883"/>
      <c r="DB16" s="883"/>
      <c r="DC16" s="883"/>
      <c r="DD16" s="883"/>
      <c r="DE16" s="883"/>
      <c r="DF16" s="883"/>
      <c r="DG16" s="883"/>
      <c r="DH16" s="883"/>
      <c r="DI16" s="883"/>
      <c r="DJ16" s="883"/>
      <c r="DK16" s="883"/>
      <c r="DL16" s="883"/>
      <c r="DM16" s="883"/>
      <c r="DN16" s="883"/>
      <c r="DO16" s="883"/>
      <c r="DP16" s="883"/>
      <c r="DQ16" s="883"/>
      <c r="DR16" s="883"/>
      <c r="DS16" s="883"/>
      <c r="DT16" s="883"/>
      <c r="DU16" s="883"/>
      <c r="DV16" s="883"/>
      <c r="DW16" s="883"/>
      <c r="DX16" s="883"/>
      <c r="DY16" s="883"/>
      <c r="DZ16" s="883"/>
      <c r="EA16" s="883"/>
      <c r="EB16" s="883"/>
      <c r="EC16" s="883"/>
      <c r="ED16" s="883"/>
      <c r="EE16" s="883"/>
      <c r="EF16" s="883"/>
      <c r="EG16" s="883"/>
      <c r="EH16" s="883"/>
      <c r="EI16" s="883"/>
      <c r="EJ16" s="883"/>
      <c r="EK16" s="883"/>
      <c r="EL16" s="883"/>
      <c r="EM16" s="883"/>
      <c r="EN16" s="883"/>
      <c r="EO16" s="883"/>
      <c r="EP16" s="883"/>
      <c r="EQ16" s="883"/>
      <c r="ER16" s="883"/>
      <c r="ES16" s="883"/>
      <c r="ET16" s="883"/>
      <c r="EU16" s="883"/>
      <c r="EV16" s="883"/>
      <c r="EW16" s="883"/>
      <c r="EX16" s="883"/>
      <c r="EY16" s="883"/>
      <c r="EZ16" s="883"/>
      <c r="FA16" s="883"/>
      <c r="FB16" s="883"/>
      <c r="FC16" s="883"/>
      <c r="FD16" s="883"/>
      <c r="FE16" s="883"/>
      <c r="FF16" s="883"/>
      <c r="FG16" s="883"/>
      <c r="FH16" s="883"/>
      <c r="FI16" s="883"/>
      <c r="FJ16" s="883"/>
      <c r="FK16" s="883"/>
      <c r="FL16" s="883"/>
      <c r="FM16" s="883"/>
      <c r="FN16" s="883"/>
      <c r="FO16" s="883"/>
      <c r="FP16" s="883"/>
      <c r="FQ16" s="883"/>
      <c r="FR16" s="883"/>
      <c r="FS16" s="883"/>
      <c r="FT16" s="883"/>
      <c r="FU16" s="883"/>
      <c r="FV16" s="883"/>
      <c r="FW16" s="883"/>
      <c r="FX16" s="883"/>
      <c r="FY16" s="883"/>
      <c r="FZ16" s="883"/>
      <c r="GA16" s="883"/>
      <c r="GB16" s="883"/>
      <c r="GC16" s="883"/>
      <c r="GD16" s="883"/>
      <c r="GE16" s="883"/>
      <c r="GF16" s="883"/>
      <c r="GG16" s="883"/>
      <c r="GH16" s="883"/>
      <c r="GI16" s="883"/>
      <c r="GJ16" s="883"/>
      <c r="GK16" s="883"/>
      <c r="GL16" s="883"/>
      <c r="GM16" s="883"/>
      <c r="GN16" s="883"/>
      <c r="GO16" s="883"/>
      <c r="GP16" s="883"/>
      <c r="GQ16" s="883"/>
      <c r="GR16" s="883"/>
      <c r="GS16" s="883"/>
      <c r="GT16" s="883"/>
      <c r="GU16" s="883"/>
      <c r="GV16" s="883"/>
      <c r="GW16" s="883"/>
      <c r="GX16" s="883"/>
      <c r="GY16" s="883"/>
      <c r="GZ16" s="883"/>
      <c r="HA16" s="883"/>
      <c r="HB16" s="883"/>
      <c r="HC16" s="883"/>
      <c r="HD16" s="883"/>
      <c r="HE16" s="883"/>
      <c r="HF16" s="883"/>
      <c r="HG16" s="883"/>
      <c r="HH16" s="883"/>
      <c r="HI16" s="883"/>
      <c r="HJ16" s="883"/>
      <c r="HK16" s="883"/>
      <c r="HL16" s="883"/>
      <c r="HM16" s="883"/>
      <c r="HN16" s="883"/>
      <c r="HO16" s="883"/>
      <c r="HP16" s="883"/>
      <c r="HQ16" s="883"/>
      <c r="HR16" s="883"/>
      <c r="HS16" s="883"/>
      <c r="HT16" s="883"/>
      <c r="HU16" s="883"/>
      <c r="HV16" s="883"/>
      <c r="HW16" s="883"/>
      <c r="HX16" s="883"/>
      <c r="HY16" s="883"/>
      <c r="HZ16" s="883"/>
      <c r="IA16" s="883"/>
      <c r="IB16" s="883"/>
      <c r="IC16" s="883"/>
      <c r="ID16" s="883"/>
      <c r="IE16" s="883"/>
      <c r="IF16" s="883"/>
      <c r="IG16" s="883"/>
      <c r="IH16" s="883"/>
      <c r="II16" s="883"/>
      <c r="IJ16" s="883"/>
      <c r="IK16" s="883"/>
      <c r="IL16" s="883"/>
      <c r="IM16" s="883"/>
      <c r="IN16" s="883"/>
      <c r="IO16" s="883"/>
      <c r="IP16" s="883"/>
      <c r="IQ16" s="883"/>
      <c r="IR16" s="883"/>
      <c r="IS16" s="883"/>
      <c r="IT16" s="883"/>
      <c r="IU16" s="883"/>
      <c r="IV16" s="883"/>
    </row>
    <row r="17" spans="1:81" ht="18" customHeight="1">
      <c r="A17" s="1564" t="s">
        <v>327</v>
      </c>
      <c r="B17" s="1559" t="s">
        <v>307</v>
      </c>
      <c r="C17" s="1559" t="s">
        <v>328</v>
      </c>
      <c r="D17" s="1549" t="s">
        <v>308</v>
      </c>
      <c r="E17" s="1549"/>
      <c r="F17" s="1549"/>
      <c r="G17" s="1550" t="s">
        <v>309</v>
      </c>
      <c r="H17" s="1550"/>
      <c r="I17" s="1550"/>
      <c r="J17" s="1551" t="s">
        <v>310</v>
      </c>
      <c r="K17" s="1551"/>
      <c r="L17" s="1551"/>
      <c r="M17" s="1554" t="s">
        <v>311</v>
      </c>
      <c r="N17" s="1554"/>
      <c r="O17" s="1554"/>
      <c r="P17" s="1555" t="s">
        <v>312</v>
      </c>
      <c r="Q17" s="1555"/>
      <c r="R17" s="1555"/>
      <c r="S17" s="1550" t="s">
        <v>313</v>
      </c>
      <c r="T17" s="1550"/>
      <c r="U17" s="1550"/>
      <c r="V17" s="1572" t="s">
        <v>314</v>
      </c>
      <c r="W17" s="1572"/>
      <c r="X17" s="1572"/>
      <c r="Y17" s="1573" t="s">
        <v>315</v>
      </c>
      <c r="Z17" s="1573"/>
      <c r="AA17" s="1573"/>
      <c r="AB17" s="1552" t="s">
        <v>316</v>
      </c>
      <c r="AC17" s="1552"/>
      <c r="AD17" s="1552"/>
      <c r="AE17" s="1548" t="s">
        <v>317</v>
      </c>
      <c r="AF17" s="1548"/>
      <c r="AG17" s="1548"/>
      <c r="AH17" s="1549" t="s">
        <v>318</v>
      </c>
      <c r="AI17" s="1549"/>
      <c r="AJ17" s="1549"/>
      <c r="AK17" s="1550" t="s">
        <v>319</v>
      </c>
      <c r="AL17" s="1550"/>
      <c r="AM17" s="1550"/>
      <c r="AN17" s="1551" t="s">
        <v>320</v>
      </c>
      <c r="AO17" s="1551"/>
      <c r="AP17" s="1551"/>
      <c r="AQ17" s="1552" t="s">
        <v>321</v>
      </c>
      <c r="AR17" s="1552"/>
      <c r="AS17" s="1552"/>
      <c r="AT17" s="1553" t="s">
        <v>437</v>
      </c>
      <c r="AU17" s="1553"/>
      <c r="AV17" s="1553"/>
      <c r="AW17" s="1547" t="s">
        <v>323</v>
      </c>
      <c r="AX17" s="1547"/>
      <c r="AY17" s="1547"/>
      <c r="AZ17" s="1547" t="s">
        <v>348</v>
      </c>
      <c r="BA17" s="1547"/>
      <c r="BB17" s="1547"/>
      <c r="BC17" s="1547" t="s">
        <v>324</v>
      </c>
      <c r="BD17" s="1547"/>
      <c r="BE17" s="1547"/>
      <c r="BF17" s="1547" t="s">
        <v>349</v>
      </c>
      <c r="BG17" s="1547"/>
      <c r="BH17" s="1547"/>
      <c r="BI17" s="1556" t="s">
        <v>460</v>
      </c>
      <c r="BJ17" s="1556"/>
      <c r="BK17" s="1556"/>
      <c r="BL17" s="1556" t="s">
        <v>461</v>
      </c>
      <c r="BM17" s="1556"/>
      <c r="BN17" s="1556"/>
      <c r="BO17" s="1556" t="s">
        <v>462</v>
      </c>
      <c r="BP17" s="1556"/>
      <c r="BQ17" s="1556"/>
      <c r="BR17" s="1050"/>
      <c r="BS17" s="1050"/>
      <c r="BT17" s="1050"/>
      <c r="BU17" s="1050"/>
      <c r="BV17" s="1050"/>
      <c r="BW17" s="1050"/>
      <c r="BX17" s="1050"/>
      <c r="BY17" s="1050"/>
      <c r="BZ17" s="1050"/>
      <c r="CA17" s="1050"/>
      <c r="CB17" s="1050"/>
      <c r="CC17" s="1050"/>
    </row>
    <row r="18" spans="1:69" ht="49.5" customHeight="1">
      <c r="A18" s="1564"/>
      <c r="B18" s="1559"/>
      <c r="C18" s="1559"/>
      <c r="D18" s="1181" t="s">
        <v>346</v>
      </c>
      <c r="E18" s="1181" t="s">
        <v>347</v>
      </c>
      <c r="F18" s="1183" t="s">
        <v>325</v>
      </c>
      <c r="G18" s="1184" t="s">
        <v>346</v>
      </c>
      <c r="H18" s="1184" t="s">
        <v>347</v>
      </c>
      <c r="I18" s="1185" t="s">
        <v>325</v>
      </c>
      <c r="J18" s="1186" t="s">
        <v>346</v>
      </c>
      <c r="K18" s="1186" t="s">
        <v>347</v>
      </c>
      <c r="L18" s="1187" t="s">
        <v>325</v>
      </c>
      <c r="M18" s="1188" t="s">
        <v>346</v>
      </c>
      <c r="N18" s="1188" t="s">
        <v>347</v>
      </c>
      <c r="O18" s="1189" t="s">
        <v>325</v>
      </c>
      <c r="P18" s="1190" t="s">
        <v>346</v>
      </c>
      <c r="Q18" s="1190" t="s">
        <v>347</v>
      </c>
      <c r="R18" s="1191" t="s">
        <v>325</v>
      </c>
      <c r="S18" s="1184" t="s">
        <v>346</v>
      </c>
      <c r="T18" s="1184" t="s">
        <v>347</v>
      </c>
      <c r="U18" s="1185" t="s">
        <v>325</v>
      </c>
      <c r="V18" s="1192" t="s">
        <v>346</v>
      </c>
      <c r="W18" s="1192" t="s">
        <v>347</v>
      </c>
      <c r="X18" s="1193" t="s">
        <v>325</v>
      </c>
      <c r="Y18" s="1194" t="s">
        <v>346</v>
      </c>
      <c r="Z18" s="1194" t="s">
        <v>347</v>
      </c>
      <c r="AA18" s="1195" t="s">
        <v>325</v>
      </c>
      <c r="AB18" s="1196" t="s">
        <v>346</v>
      </c>
      <c r="AC18" s="1196" t="s">
        <v>347</v>
      </c>
      <c r="AD18" s="1197" t="s">
        <v>325</v>
      </c>
      <c r="AE18" s="1198" t="s">
        <v>346</v>
      </c>
      <c r="AF18" s="1198" t="s">
        <v>347</v>
      </c>
      <c r="AG18" s="1199" t="s">
        <v>325</v>
      </c>
      <c r="AH18" s="1181" t="s">
        <v>346</v>
      </c>
      <c r="AI18" s="1181" t="s">
        <v>347</v>
      </c>
      <c r="AJ18" s="1183" t="s">
        <v>325</v>
      </c>
      <c r="AK18" s="1184" t="s">
        <v>346</v>
      </c>
      <c r="AL18" s="1184" t="s">
        <v>347</v>
      </c>
      <c r="AM18" s="1185" t="s">
        <v>325</v>
      </c>
      <c r="AN18" s="1186" t="s">
        <v>346</v>
      </c>
      <c r="AO18" s="1186" t="s">
        <v>347</v>
      </c>
      <c r="AP18" s="1187" t="s">
        <v>325</v>
      </c>
      <c r="AQ18" s="1196" t="s">
        <v>346</v>
      </c>
      <c r="AR18" s="1196" t="s">
        <v>347</v>
      </c>
      <c r="AS18" s="1197" t="s">
        <v>325</v>
      </c>
      <c r="AT18" s="1200" t="s">
        <v>346</v>
      </c>
      <c r="AU18" s="1200" t="s">
        <v>347</v>
      </c>
      <c r="AV18" s="1201" t="s">
        <v>325</v>
      </c>
      <c r="AW18" s="1181" t="s">
        <v>346</v>
      </c>
      <c r="AX18" s="1181" t="s">
        <v>347</v>
      </c>
      <c r="AY18" s="1182" t="s">
        <v>325</v>
      </c>
      <c r="AZ18" s="1181" t="s">
        <v>346</v>
      </c>
      <c r="BA18" s="1181" t="s">
        <v>347</v>
      </c>
      <c r="BB18" s="1182" t="s">
        <v>325</v>
      </c>
      <c r="BC18" s="1181" t="s">
        <v>346</v>
      </c>
      <c r="BD18" s="1181" t="s">
        <v>347</v>
      </c>
      <c r="BE18" s="1182" t="s">
        <v>325</v>
      </c>
      <c r="BF18" s="1181" t="s">
        <v>346</v>
      </c>
      <c r="BG18" s="1181" t="s">
        <v>347</v>
      </c>
      <c r="BH18" s="1182" t="s">
        <v>325</v>
      </c>
      <c r="BI18" s="1181" t="s">
        <v>346</v>
      </c>
      <c r="BJ18" s="1181" t="s">
        <v>347</v>
      </c>
      <c r="BK18" s="1182" t="s">
        <v>325</v>
      </c>
      <c r="BL18" s="1181" t="s">
        <v>346</v>
      </c>
      <c r="BM18" s="1181" t="s">
        <v>347</v>
      </c>
      <c r="BN18" s="1182" t="s">
        <v>325</v>
      </c>
      <c r="BO18" s="1181" t="s">
        <v>346</v>
      </c>
      <c r="BP18" s="1181" t="s">
        <v>347</v>
      </c>
      <c r="BQ18" s="1182" t="s">
        <v>325</v>
      </c>
    </row>
    <row r="19" spans="1:69" ht="46.5" customHeight="1">
      <c r="A19" s="1130">
        <v>1</v>
      </c>
      <c r="B19" s="1567" t="s">
        <v>351</v>
      </c>
      <c r="C19" s="1128" t="s">
        <v>345</v>
      </c>
      <c r="D19" s="1128">
        <v>70</v>
      </c>
      <c r="E19" s="1128">
        <v>98</v>
      </c>
      <c r="F19" s="1133">
        <f>(E19/D19)*100%</f>
        <v>1.4</v>
      </c>
      <c r="G19" s="1128">
        <v>70</v>
      </c>
      <c r="H19" s="1128">
        <v>98</v>
      </c>
      <c r="I19" s="1133">
        <f>(H19/G19)*100%</f>
        <v>1.4</v>
      </c>
      <c r="J19" s="1128">
        <v>70</v>
      </c>
      <c r="K19" s="1128">
        <v>90</v>
      </c>
      <c r="L19" s="1133">
        <f>(K19/J19)*100%</f>
        <v>1.2857142857142858</v>
      </c>
      <c r="M19" s="1128">
        <v>70</v>
      </c>
      <c r="N19" s="1128">
        <v>100</v>
      </c>
      <c r="O19" s="1133">
        <f>(N19/M19)*100%</f>
        <v>1.4285714285714286</v>
      </c>
      <c r="P19" s="1128">
        <v>70</v>
      </c>
      <c r="Q19" s="1128">
        <v>89</v>
      </c>
      <c r="R19" s="1133">
        <f>(Q19/P19)*100%</f>
        <v>1.2714285714285714</v>
      </c>
      <c r="S19" s="1128">
        <v>70</v>
      </c>
      <c r="T19" s="1128">
        <v>71</v>
      </c>
      <c r="U19" s="1133">
        <f>(T19/S19)*100%</f>
        <v>1.0142857142857142</v>
      </c>
      <c r="V19" s="1128">
        <v>70</v>
      </c>
      <c r="W19" s="1128">
        <v>95</v>
      </c>
      <c r="X19" s="1133">
        <f>(W19/V19)*100%</f>
        <v>1.3571428571428572</v>
      </c>
      <c r="Y19" s="1128">
        <v>70</v>
      </c>
      <c r="Z19" s="1128">
        <v>92</v>
      </c>
      <c r="AA19" s="1133">
        <f>(Z19/Y19)*100%</f>
        <v>1.3142857142857143</v>
      </c>
      <c r="AB19" s="1128">
        <v>70</v>
      </c>
      <c r="AC19" s="1128">
        <v>92.4</v>
      </c>
      <c r="AD19" s="1133">
        <f>(AC19/AB19)*100%</f>
        <v>1.32</v>
      </c>
      <c r="AE19" s="1128">
        <v>70</v>
      </c>
      <c r="AF19" s="1128">
        <v>70</v>
      </c>
      <c r="AG19" s="1133">
        <f>(AF19/AE19)*100%</f>
        <v>1</v>
      </c>
      <c r="AH19" s="1128">
        <v>70</v>
      </c>
      <c r="AI19" s="1128">
        <v>90</v>
      </c>
      <c r="AJ19" s="1133">
        <f>(AI19/AH19)*100%</f>
        <v>1.2857142857142858</v>
      </c>
      <c r="AK19" s="1128">
        <v>70</v>
      </c>
      <c r="AL19" s="1128">
        <v>70</v>
      </c>
      <c r="AM19" s="1133">
        <f>(AL19/AK19)*100%</f>
        <v>1</v>
      </c>
      <c r="AN19" s="1128">
        <v>70</v>
      </c>
      <c r="AO19" s="1128">
        <v>65</v>
      </c>
      <c r="AP19" s="1133">
        <f>(AO19/AN19)*100%</f>
        <v>0.9285714285714286</v>
      </c>
      <c r="AQ19" s="1128">
        <v>70</v>
      </c>
      <c r="AR19" s="1128">
        <v>80</v>
      </c>
      <c r="AS19" s="1133">
        <f>(AR19/AQ19)*100%</f>
        <v>1.1428571428571428</v>
      </c>
      <c r="AT19" s="1128">
        <v>70</v>
      </c>
      <c r="AU19" s="1128">
        <v>94</v>
      </c>
      <c r="AV19" s="1133">
        <f>(AU19/AT19)*100%</f>
        <v>1.3428571428571427</v>
      </c>
      <c r="AW19" s="1128">
        <v>70</v>
      </c>
      <c r="AX19" s="1128">
        <v>75</v>
      </c>
      <c r="AY19" s="1133">
        <f>(AX19/AW19)*100%</f>
        <v>1.0714285714285714</v>
      </c>
      <c r="AZ19" s="1128">
        <v>70</v>
      </c>
      <c r="BA19" s="1128">
        <v>70</v>
      </c>
      <c r="BB19" s="1133">
        <f>(BA19/AZ19)*100%</f>
        <v>1</v>
      </c>
      <c r="BC19" s="1128">
        <v>70</v>
      </c>
      <c r="BD19" s="1128">
        <v>70</v>
      </c>
      <c r="BE19" s="1133">
        <f>(BD19/BC19)*100%</f>
        <v>1</v>
      </c>
      <c r="BF19" s="1128">
        <v>70</v>
      </c>
      <c r="BG19" s="1128">
        <v>70</v>
      </c>
      <c r="BH19" s="1133">
        <f>(BG19/BF19)*100%</f>
        <v>1</v>
      </c>
      <c r="BI19" s="1151">
        <f aca="true" t="shared" si="3" ref="BI19:BJ21">(D19+G19+J19+M19+P19+S19+V19+Y19+AB19+AE19+AH19+AK19+AN19+AQ19+AT19)/15</f>
        <v>70</v>
      </c>
      <c r="BJ19" s="1151">
        <f>(E19+H19+K19+N19+Q19+T19+W19+Z19+AC19+AF19+AI19+AL19+AO19+AR19+AU19)/15</f>
        <v>86.29333333333334</v>
      </c>
      <c r="BK19" s="1139">
        <f>(BJ19/BI19)*100%</f>
        <v>1.2327619047619047</v>
      </c>
      <c r="BL19" s="1127">
        <f>(AW19+AZ19+BC19+BF19)/4</f>
        <v>70</v>
      </c>
      <c r="BM19" s="1127">
        <f>(AX19+BD19+BG19)/3</f>
        <v>71.66666666666667</v>
      </c>
      <c r="BN19" s="1139">
        <f>(BM19/BL19)*100%</f>
        <v>1.023809523809524</v>
      </c>
      <c r="BO19" s="1429">
        <v>70</v>
      </c>
      <c r="BP19" s="1418">
        <f>(E19+H19+K19+N19+Q19+T19+W19+Z19+AC19+AF19+AI19+AL19+AO19+AR19+AU19+AX19+BA19+BD19+BG19)/19</f>
        <v>83.1263157894737</v>
      </c>
      <c r="BQ19" s="877">
        <f>BP19/BO19</f>
        <v>1.1875187969924814</v>
      </c>
    </row>
    <row r="20" spans="1:69" ht="52.5" customHeight="1">
      <c r="A20" s="1130">
        <v>2</v>
      </c>
      <c r="B20" s="1567"/>
      <c r="C20" s="1128" t="s">
        <v>329</v>
      </c>
      <c r="D20" s="1142">
        <v>100</v>
      </c>
      <c r="E20" s="1142">
        <v>100</v>
      </c>
      <c r="F20" s="1133">
        <f>(E20/D20)*100%</f>
        <v>1</v>
      </c>
      <c r="G20" s="1142">
        <v>100</v>
      </c>
      <c r="H20" s="1142">
        <v>100</v>
      </c>
      <c r="I20" s="1133">
        <f>(H20/G20)*100%</f>
        <v>1</v>
      </c>
      <c r="J20" s="1142">
        <v>100</v>
      </c>
      <c r="K20" s="1142">
        <v>100</v>
      </c>
      <c r="L20" s="1133">
        <f>(K20/J20)*100%</f>
        <v>1</v>
      </c>
      <c r="M20" s="1142">
        <v>100</v>
      </c>
      <c r="N20" s="1142">
        <v>93.5</v>
      </c>
      <c r="O20" s="1133">
        <f>(N20/M20)*100%</f>
        <v>0.935</v>
      </c>
      <c r="P20" s="1142">
        <v>100</v>
      </c>
      <c r="Q20" s="1142">
        <v>79</v>
      </c>
      <c r="R20" s="1133">
        <f>(Q20/P20)*100%</f>
        <v>0.79</v>
      </c>
      <c r="S20" s="1142">
        <v>100</v>
      </c>
      <c r="T20" s="1142">
        <v>100</v>
      </c>
      <c r="U20" s="1133">
        <f>(T20/S20)*100%</f>
        <v>1</v>
      </c>
      <c r="V20" s="1142">
        <v>100</v>
      </c>
      <c r="W20" s="1142">
        <v>100</v>
      </c>
      <c r="X20" s="1133">
        <f>(W20/V20)*100%</f>
        <v>1</v>
      </c>
      <c r="Y20" s="1142">
        <v>100</v>
      </c>
      <c r="Z20" s="1142">
        <v>100</v>
      </c>
      <c r="AA20" s="1133">
        <f>(Z20/Y20)*100%</f>
        <v>1</v>
      </c>
      <c r="AB20" s="1142">
        <v>100</v>
      </c>
      <c r="AC20" s="1142">
        <v>100</v>
      </c>
      <c r="AD20" s="1133">
        <f>(AC20/AB20)*100%</f>
        <v>1</v>
      </c>
      <c r="AE20" s="1142">
        <v>100</v>
      </c>
      <c r="AF20" s="1142">
        <v>100</v>
      </c>
      <c r="AG20" s="1133">
        <f>(AF20/AE20)*100%</f>
        <v>1</v>
      </c>
      <c r="AH20" s="1142">
        <v>100</v>
      </c>
      <c r="AI20" s="1142">
        <v>100</v>
      </c>
      <c r="AJ20" s="1133">
        <f>(AI20/AH20)*100%</f>
        <v>1</v>
      </c>
      <c r="AK20" s="1142">
        <v>100</v>
      </c>
      <c r="AL20" s="1142">
        <v>91</v>
      </c>
      <c r="AM20" s="1133">
        <f>(AL20/AK20)*100%</f>
        <v>0.91</v>
      </c>
      <c r="AN20" s="1142">
        <v>100</v>
      </c>
      <c r="AO20" s="1142">
        <v>100</v>
      </c>
      <c r="AP20" s="1133">
        <f>(AO20/AN20)*100%</f>
        <v>1</v>
      </c>
      <c r="AQ20" s="1142">
        <v>100</v>
      </c>
      <c r="AR20" s="1142">
        <v>100</v>
      </c>
      <c r="AS20" s="1133">
        <f>(AR20/AQ20)*100%</f>
        <v>1</v>
      </c>
      <c r="AT20" s="1142">
        <v>100</v>
      </c>
      <c r="AU20" s="1142">
        <v>100</v>
      </c>
      <c r="AV20" s="1133">
        <f>(AU20/AT20)*100%</f>
        <v>1</v>
      </c>
      <c r="AW20" s="1142">
        <v>100</v>
      </c>
      <c r="AX20" s="1142">
        <v>100</v>
      </c>
      <c r="AY20" s="1133">
        <f>(AX20/AW20)*100%</f>
        <v>1</v>
      </c>
      <c r="AZ20" s="1142">
        <v>100</v>
      </c>
      <c r="BA20" s="1142">
        <v>100</v>
      </c>
      <c r="BB20" s="1133">
        <f>(BA20/AZ20)*100%</f>
        <v>1</v>
      </c>
      <c r="BC20" s="1142">
        <v>100</v>
      </c>
      <c r="BD20" s="1142">
        <v>100</v>
      </c>
      <c r="BE20" s="1133">
        <f>(BD20/BC20)*100%</f>
        <v>1</v>
      </c>
      <c r="BF20" s="1142">
        <v>100</v>
      </c>
      <c r="BG20" s="1142">
        <v>100</v>
      </c>
      <c r="BH20" s="1133">
        <f>(BG20/BF20)*100%</f>
        <v>1</v>
      </c>
      <c r="BI20" s="1151">
        <f t="shared" si="3"/>
        <v>100</v>
      </c>
      <c r="BJ20" s="1151">
        <f t="shared" si="3"/>
        <v>97.56666666666666</v>
      </c>
      <c r="BK20" s="1139">
        <f>(BJ20/BI20)*100%</f>
        <v>0.9756666666666667</v>
      </c>
      <c r="BL20" s="1127">
        <f>(AW20+AZ20+BC20+BF20)/4</f>
        <v>100</v>
      </c>
      <c r="BM20" s="1378">
        <f>(AX20+BD20+BG20)/3</f>
        <v>100</v>
      </c>
      <c r="BN20" s="1139">
        <f>(BM20/BL20)*100%</f>
        <v>1</v>
      </c>
      <c r="BO20" s="1429">
        <v>100</v>
      </c>
      <c r="BP20" s="1418">
        <f>(E20+H20+K20+N20+Q20+T20+W20+Z20+AC20+AF20+AI20+AL20+AO20+AR20+AU20+AX20+BA20+BD20+BG20)/19</f>
        <v>98.07894736842105</v>
      </c>
      <c r="BQ20" s="877">
        <f>BP20/BO20</f>
        <v>0.9807894736842105</v>
      </c>
    </row>
    <row r="21" spans="1:69" ht="93.75" customHeight="1">
      <c r="A21" s="1130">
        <v>3</v>
      </c>
      <c r="B21" s="1567"/>
      <c r="C21" s="1128" t="s">
        <v>330</v>
      </c>
      <c r="D21" s="1142">
        <v>85</v>
      </c>
      <c r="E21" s="1142">
        <v>97.5</v>
      </c>
      <c r="F21" s="1133">
        <f>(E21/D21)*100%</f>
        <v>1.1470588235294117</v>
      </c>
      <c r="G21" s="1142">
        <v>85</v>
      </c>
      <c r="H21" s="1142">
        <v>92</v>
      </c>
      <c r="I21" s="1133">
        <f>(H21/G21)*100%</f>
        <v>1.0823529411764705</v>
      </c>
      <c r="J21" s="1142">
        <v>85</v>
      </c>
      <c r="K21" s="1142">
        <v>85</v>
      </c>
      <c r="L21" s="1133">
        <f>(K21/J21)*100%</f>
        <v>1</v>
      </c>
      <c r="M21" s="1142">
        <v>85</v>
      </c>
      <c r="N21" s="1142">
        <v>96</v>
      </c>
      <c r="O21" s="1133">
        <f>(N21/M21)*100%</f>
        <v>1.1294117647058823</v>
      </c>
      <c r="P21" s="1142">
        <v>85</v>
      </c>
      <c r="Q21" s="1142">
        <v>86</v>
      </c>
      <c r="R21" s="1133">
        <f>(Q21/P21)*100%</f>
        <v>1.011764705882353</v>
      </c>
      <c r="S21" s="1142">
        <v>85</v>
      </c>
      <c r="T21" s="1142">
        <v>89</v>
      </c>
      <c r="U21" s="1133">
        <f>(T21/S21)*100%</f>
        <v>1.0470588235294118</v>
      </c>
      <c r="V21" s="1142">
        <v>85</v>
      </c>
      <c r="W21" s="1142">
        <v>96</v>
      </c>
      <c r="X21" s="1133">
        <f>(W21/V21)*100%</f>
        <v>1.1294117647058823</v>
      </c>
      <c r="Y21" s="1142">
        <v>85</v>
      </c>
      <c r="Z21" s="1142">
        <v>97</v>
      </c>
      <c r="AA21" s="1133">
        <f>(Z21/Y21)*100%</f>
        <v>1.1411764705882352</v>
      </c>
      <c r="AB21" s="1142">
        <v>85</v>
      </c>
      <c r="AC21" s="1142">
        <v>96.2</v>
      </c>
      <c r="AD21" s="1133">
        <f>(AC21/AB21)*100%</f>
        <v>1.131764705882353</v>
      </c>
      <c r="AE21" s="1142">
        <v>85</v>
      </c>
      <c r="AF21" s="1142">
        <v>85</v>
      </c>
      <c r="AG21" s="1133">
        <f>(AF21/AE21)*100%</f>
        <v>1</v>
      </c>
      <c r="AH21" s="1142">
        <v>85</v>
      </c>
      <c r="AI21" s="1142">
        <v>96</v>
      </c>
      <c r="AJ21" s="1133">
        <f>(AI21/AH21)*100%</f>
        <v>1.1294117647058823</v>
      </c>
      <c r="AK21" s="1142">
        <v>85</v>
      </c>
      <c r="AL21" s="1142">
        <v>85</v>
      </c>
      <c r="AM21" s="1133">
        <f>(AL21/AK21)*100%</f>
        <v>1</v>
      </c>
      <c r="AN21" s="1142">
        <v>85</v>
      </c>
      <c r="AO21" s="1142">
        <v>95</v>
      </c>
      <c r="AP21" s="1133">
        <f>(AO21/AN21)*100%</f>
        <v>1.1176470588235294</v>
      </c>
      <c r="AQ21" s="1142">
        <v>85</v>
      </c>
      <c r="AR21" s="1142">
        <v>91</v>
      </c>
      <c r="AS21" s="1133">
        <f>(AR21/AQ21)*100%</f>
        <v>1.0705882352941176</v>
      </c>
      <c r="AT21" s="1142">
        <v>85</v>
      </c>
      <c r="AU21" s="1142">
        <v>91</v>
      </c>
      <c r="AV21" s="1133">
        <f>(AU21/AT21)*100%</f>
        <v>1.0705882352941176</v>
      </c>
      <c r="AW21" s="1142">
        <v>85</v>
      </c>
      <c r="AX21" s="1142">
        <v>85</v>
      </c>
      <c r="AY21" s="1133">
        <f>(AX21/AW21)*100%</f>
        <v>1</v>
      </c>
      <c r="AZ21" s="1142">
        <v>85</v>
      </c>
      <c r="BA21" s="1142">
        <v>85</v>
      </c>
      <c r="BB21" s="1133">
        <f>(BA21/AZ21)*100%</f>
        <v>1</v>
      </c>
      <c r="BC21" s="1142">
        <v>85</v>
      </c>
      <c r="BD21" s="1142">
        <v>85</v>
      </c>
      <c r="BE21" s="1133">
        <f>(BD21/BC21)*100%</f>
        <v>1</v>
      </c>
      <c r="BF21" s="1142">
        <v>85</v>
      </c>
      <c r="BG21" s="1142">
        <v>92</v>
      </c>
      <c r="BH21" s="1133">
        <f>(BG21/BF21)*100%</f>
        <v>1.0823529411764705</v>
      </c>
      <c r="BI21" s="1151">
        <f t="shared" si="3"/>
        <v>85</v>
      </c>
      <c r="BJ21" s="1151">
        <f t="shared" si="3"/>
        <v>91.84666666666666</v>
      </c>
      <c r="BK21" s="1139">
        <f>(BJ21/BI21)*100%</f>
        <v>1.080549019607843</v>
      </c>
      <c r="BL21" s="1127">
        <f>(AW21+AZ21+BC21+BF21)/4</f>
        <v>85</v>
      </c>
      <c r="BM21" s="1378">
        <f>(AX21+BD21+BG21)/3</f>
        <v>87.33333333333333</v>
      </c>
      <c r="BN21" s="1139">
        <f>(BM21/BL21)*100%</f>
        <v>1.0274509803921568</v>
      </c>
      <c r="BO21" s="1429">
        <v>85</v>
      </c>
      <c r="BP21" s="1418">
        <f>(E21+H21+K21+N21+Q21+T21+W21+Z21+AC21+AF21+AI21+AL21+AO21+AR21+AU21+AX21+BA21+BD21+BG21)/19</f>
        <v>90.77368421052631</v>
      </c>
      <c r="BQ21" s="877">
        <f>BP21/BO21</f>
        <v>1.0679256965944273</v>
      </c>
    </row>
    <row r="22" spans="1:69" ht="23.25" customHeight="1">
      <c r="A22" s="1424"/>
      <c r="B22" s="1123"/>
      <c r="C22" s="1146"/>
      <c r="D22" s="1147"/>
      <c r="E22" s="1147"/>
      <c r="F22" s="1148"/>
      <c r="G22" s="1147"/>
      <c r="H22" s="1147"/>
      <c r="I22" s="1148"/>
      <c r="J22" s="1147"/>
      <c r="K22" s="1147"/>
      <c r="L22" s="1148"/>
      <c r="M22" s="1147"/>
      <c r="N22" s="1147"/>
      <c r="O22" s="1148"/>
      <c r="P22" s="1147"/>
      <c r="Q22" s="1147"/>
      <c r="R22" s="1148"/>
      <c r="S22" s="1147"/>
      <c r="T22" s="1147"/>
      <c r="U22" s="1148"/>
      <c r="V22" s="1147"/>
      <c r="W22" s="1147"/>
      <c r="X22" s="1148"/>
      <c r="Y22" s="1147"/>
      <c r="Z22" s="1147"/>
      <c r="AA22" s="1148"/>
      <c r="AB22" s="1147"/>
      <c r="AC22" s="1147"/>
      <c r="AD22" s="1148"/>
      <c r="AE22" s="1147"/>
      <c r="AF22" s="1147"/>
      <c r="AG22" s="1148"/>
      <c r="AH22" s="1147"/>
      <c r="AI22" s="1147"/>
      <c r="AJ22" s="1148"/>
      <c r="AK22" s="1147"/>
      <c r="AL22" s="1147"/>
      <c r="AM22" s="1148"/>
      <c r="AN22" s="1147"/>
      <c r="AO22" s="1147"/>
      <c r="AP22" s="1148"/>
      <c r="AQ22" s="1147"/>
      <c r="AR22" s="1147"/>
      <c r="AS22" s="1148"/>
      <c r="AT22" s="1147"/>
      <c r="AU22" s="1147"/>
      <c r="AV22" s="1148"/>
      <c r="AW22" s="1147"/>
      <c r="AX22" s="1147"/>
      <c r="AY22" s="1148"/>
      <c r="AZ22" s="1147"/>
      <c r="BA22" s="1147"/>
      <c r="BB22" s="1148"/>
      <c r="BC22" s="1147"/>
      <c r="BD22" s="1147"/>
      <c r="BE22" s="1148"/>
      <c r="BF22" s="1147"/>
      <c r="BG22" s="1147"/>
      <c r="BH22" s="1148"/>
      <c r="BI22" s="1149"/>
      <c r="BJ22" s="1149"/>
      <c r="BK22" s="1425"/>
      <c r="BL22" s="1426"/>
      <c r="BM22" s="1426"/>
      <c r="BN22" s="1425"/>
      <c r="BO22" s="1427"/>
      <c r="BP22" s="1426"/>
      <c r="BQ22" s="1428"/>
    </row>
    <row r="23" spans="1:256" s="876" customFormat="1" ht="19.5" customHeight="1">
      <c r="A23" s="1145"/>
      <c r="B23" s="1123"/>
      <c r="C23" s="1146"/>
      <c r="D23" s="1549" t="s">
        <v>308</v>
      </c>
      <c r="E23" s="1549"/>
      <c r="F23" s="1549"/>
      <c r="G23" s="1550" t="s">
        <v>309</v>
      </c>
      <c r="H23" s="1550"/>
      <c r="I23" s="1550"/>
      <c r="J23" s="1551" t="s">
        <v>310</v>
      </c>
      <c r="K23" s="1551"/>
      <c r="L23" s="1551"/>
      <c r="M23" s="1554" t="s">
        <v>311</v>
      </c>
      <c r="N23" s="1554"/>
      <c r="O23" s="1554"/>
      <c r="P23" s="1555" t="s">
        <v>312</v>
      </c>
      <c r="Q23" s="1555"/>
      <c r="R23" s="1555"/>
      <c r="S23" s="1550" t="s">
        <v>313</v>
      </c>
      <c r="T23" s="1550"/>
      <c r="U23" s="1550"/>
      <c r="V23" s="1572" t="s">
        <v>314</v>
      </c>
      <c r="W23" s="1572"/>
      <c r="X23" s="1572"/>
      <c r="Y23" s="1573" t="s">
        <v>315</v>
      </c>
      <c r="Z23" s="1573"/>
      <c r="AA23" s="1573"/>
      <c r="AB23" s="1552" t="s">
        <v>316</v>
      </c>
      <c r="AC23" s="1552"/>
      <c r="AD23" s="1552"/>
      <c r="AE23" s="1548" t="s">
        <v>317</v>
      </c>
      <c r="AF23" s="1548"/>
      <c r="AG23" s="1548"/>
      <c r="AH23" s="1549" t="s">
        <v>318</v>
      </c>
      <c r="AI23" s="1549"/>
      <c r="AJ23" s="1549"/>
      <c r="AK23" s="1550" t="s">
        <v>319</v>
      </c>
      <c r="AL23" s="1550"/>
      <c r="AM23" s="1550"/>
      <c r="AN23" s="1551" t="s">
        <v>320</v>
      </c>
      <c r="AO23" s="1551"/>
      <c r="AP23" s="1551"/>
      <c r="AQ23" s="1552" t="s">
        <v>321</v>
      </c>
      <c r="AR23" s="1552"/>
      <c r="AS23" s="1552"/>
      <c r="AT23" s="1553" t="s">
        <v>437</v>
      </c>
      <c r="AU23" s="1553"/>
      <c r="AV23" s="1553"/>
      <c r="AW23" s="1547" t="s">
        <v>323</v>
      </c>
      <c r="AX23" s="1547"/>
      <c r="AY23" s="1547"/>
      <c r="AZ23" s="1547" t="s">
        <v>348</v>
      </c>
      <c r="BA23" s="1547"/>
      <c r="BB23" s="1547"/>
      <c r="BC23" s="1547" t="s">
        <v>324</v>
      </c>
      <c r="BD23" s="1547"/>
      <c r="BE23" s="1547"/>
      <c r="BF23" s="1547" t="s">
        <v>349</v>
      </c>
      <c r="BG23" s="1547"/>
      <c r="BH23" s="1547"/>
      <c r="BI23" s="1556" t="s">
        <v>460</v>
      </c>
      <c r="BJ23" s="1556"/>
      <c r="BK23" s="1556"/>
      <c r="BL23" s="1556" t="s">
        <v>461</v>
      </c>
      <c r="BM23" s="1556"/>
      <c r="BN23" s="1556"/>
      <c r="BO23" s="1556" t="s">
        <v>462</v>
      </c>
      <c r="BP23" s="1556"/>
      <c r="BQ23" s="1556"/>
      <c r="BR23" s="883"/>
      <c r="BS23" s="883"/>
      <c r="BT23" s="883"/>
      <c r="BU23" s="883"/>
      <c r="BV23" s="883"/>
      <c r="BW23" s="883"/>
      <c r="BX23" s="883"/>
      <c r="BY23" s="883"/>
      <c r="BZ23" s="883"/>
      <c r="CA23" s="883"/>
      <c r="CB23" s="883"/>
      <c r="CC23" s="883"/>
      <c r="CD23" s="883"/>
      <c r="CE23" s="883"/>
      <c r="CF23" s="883"/>
      <c r="CG23" s="883"/>
      <c r="CH23" s="883"/>
      <c r="CI23" s="883"/>
      <c r="CJ23" s="883"/>
      <c r="CK23" s="883"/>
      <c r="CL23" s="883"/>
      <c r="CM23" s="883"/>
      <c r="CN23" s="883"/>
      <c r="CO23" s="883"/>
      <c r="CP23" s="883"/>
      <c r="CQ23" s="883"/>
      <c r="CR23" s="883"/>
      <c r="CS23" s="883"/>
      <c r="CT23" s="883"/>
      <c r="CU23" s="883"/>
      <c r="CV23" s="883"/>
      <c r="CW23" s="883"/>
      <c r="CX23" s="883"/>
      <c r="CY23" s="883"/>
      <c r="CZ23" s="883"/>
      <c r="DA23" s="883"/>
      <c r="DB23" s="883"/>
      <c r="DC23" s="883"/>
      <c r="DD23" s="883"/>
      <c r="DE23" s="883"/>
      <c r="DF23" s="883"/>
      <c r="DG23" s="883"/>
      <c r="DH23" s="883"/>
      <c r="DI23" s="883"/>
      <c r="DJ23" s="883"/>
      <c r="DK23" s="883"/>
      <c r="DL23" s="883"/>
      <c r="DM23" s="883"/>
      <c r="DN23" s="883"/>
      <c r="DO23" s="883"/>
      <c r="DP23" s="883"/>
      <c r="DQ23" s="883"/>
      <c r="DR23" s="883"/>
      <c r="DS23" s="883"/>
      <c r="DT23" s="883"/>
      <c r="DU23" s="883"/>
      <c r="DV23" s="883"/>
      <c r="DW23" s="883"/>
      <c r="DX23" s="883"/>
      <c r="DY23" s="883"/>
      <c r="DZ23" s="883"/>
      <c r="EA23" s="883"/>
      <c r="EB23" s="883"/>
      <c r="EC23" s="883"/>
      <c r="ED23" s="883"/>
      <c r="EE23" s="883"/>
      <c r="EF23" s="883"/>
      <c r="EG23" s="883"/>
      <c r="EH23" s="883"/>
      <c r="EI23" s="883"/>
      <c r="EJ23" s="883"/>
      <c r="EK23" s="883"/>
      <c r="EL23" s="883"/>
      <c r="EM23" s="883"/>
      <c r="EN23" s="883"/>
      <c r="EO23" s="883"/>
      <c r="EP23" s="883"/>
      <c r="EQ23" s="883"/>
      <c r="ER23" s="883"/>
      <c r="ES23" s="883"/>
      <c r="ET23" s="883"/>
      <c r="EU23" s="883"/>
      <c r="EV23" s="883"/>
      <c r="EW23" s="883"/>
      <c r="EX23" s="883"/>
      <c r="EY23" s="883"/>
      <c r="EZ23" s="883"/>
      <c r="FA23" s="883"/>
      <c r="FB23" s="883"/>
      <c r="FC23" s="883"/>
      <c r="FD23" s="883"/>
      <c r="FE23" s="883"/>
      <c r="FF23" s="883"/>
      <c r="FG23" s="883"/>
      <c r="FH23" s="883"/>
      <c r="FI23" s="883"/>
      <c r="FJ23" s="883"/>
      <c r="FK23" s="883"/>
      <c r="FL23" s="883"/>
      <c r="FM23" s="883"/>
      <c r="FN23" s="883"/>
      <c r="FO23" s="883"/>
      <c r="FP23" s="883"/>
      <c r="FQ23" s="883"/>
      <c r="FR23" s="883"/>
      <c r="FS23" s="883"/>
      <c r="FT23" s="883"/>
      <c r="FU23" s="883"/>
      <c r="FV23" s="883"/>
      <c r="FW23" s="883"/>
      <c r="FX23" s="883"/>
      <c r="FY23" s="883"/>
      <c r="FZ23" s="883"/>
      <c r="GA23" s="883"/>
      <c r="GB23" s="883"/>
      <c r="GC23" s="883"/>
      <c r="GD23" s="883"/>
      <c r="GE23" s="883"/>
      <c r="GF23" s="883"/>
      <c r="GG23" s="883"/>
      <c r="GH23" s="883"/>
      <c r="GI23" s="883"/>
      <c r="GJ23" s="883"/>
      <c r="GK23" s="883"/>
      <c r="GL23" s="883"/>
      <c r="GM23" s="883"/>
      <c r="GN23" s="883"/>
      <c r="GO23" s="883"/>
      <c r="GP23" s="883"/>
      <c r="GQ23" s="883"/>
      <c r="GR23" s="883"/>
      <c r="GS23" s="883"/>
      <c r="GT23" s="883"/>
      <c r="GU23" s="883"/>
      <c r="GV23" s="883"/>
      <c r="GW23" s="883"/>
      <c r="GX23" s="883"/>
      <c r="GY23" s="883"/>
      <c r="GZ23" s="883"/>
      <c r="HA23" s="883"/>
      <c r="HB23" s="883"/>
      <c r="HC23" s="883"/>
      <c r="HD23" s="883"/>
      <c r="HE23" s="883"/>
      <c r="HF23" s="883"/>
      <c r="HG23" s="883"/>
      <c r="HH23" s="883"/>
      <c r="HI23" s="883"/>
      <c r="HJ23" s="883"/>
      <c r="HK23" s="883"/>
      <c r="HL23" s="883"/>
      <c r="HM23" s="883"/>
      <c r="HN23" s="883"/>
      <c r="HO23" s="883"/>
      <c r="HP23" s="883"/>
      <c r="HQ23" s="883"/>
      <c r="HR23" s="883"/>
      <c r="HS23" s="883"/>
      <c r="HT23" s="883"/>
      <c r="HU23" s="883"/>
      <c r="HV23" s="883"/>
      <c r="HW23" s="883"/>
      <c r="HX23" s="883"/>
      <c r="HY23" s="883"/>
      <c r="HZ23" s="883"/>
      <c r="IA23" s="883"/>
      <c r="IB23" s="883"/>
      <c r="IC23" s="883"/>
      <c r="ID23" s="883"/>
      <c r="IE23" s="883"/>
      <c r="IF23" s="883"/>
      <c r="IG23" s="883"/>
      <c r="IH23" s="883"/>
      <c r="II23" s="883"/>
      <c r="IJ23" s="883"/>
      <c r="IK23" s="883"/>
      <c r="IL23" s="883"/>
      <c r="IM23" s="883"/>
      <c r="IN23" s="883"/>
      <c r="IO23" s="883"/>
      <c r="IP23" s="883"/>
      <c r="IQ23" s="883"/>
      <c r="IR23" s="883"/>
      <c r="IS23" s="883"/>
      <c r="IT23" s="883"/>
      <c r="IU23" s="883"/>
      <c r="IV23" s="883"/>
    </row>
    <row r="24" spans="1:69" ht="63.75" customHeight="1">
      <c r="A24" s="1130"/>
      <c r="B24" s="1131"/>
      <c r="C24" s="1128"/>
      <c r="D24" s="1181" t="s">
        <v>346</v>
      </c>
      <c r="E24" s="1181" t="s">
        <v>347</v>
      </c>
      <c r="F24" s="1183" t="s">
        <v>325</v>
      </c>
      <c r="G24" s="1184" t="s">
        <v>346</v>
      </c>
      <c r="H24" s="1184" t="s">
        <v>347</v>
      </c>
      <c r="I24" s="1185" t="s">
        <v>325</v>
      </c>
      <c r="J24" s="1186" t="s">
        <v>346</v>
      </c>
      <c r="K24" s="1186" t="s">
        <v>347</v>
      </c>
      <c r="L24" s="1187" t="s">
        <v>325</v>
      </c>
      <c r="M24" s="1188" t="s">
        <v>346</v>
      </c>
      <c r="N24" s="1188" t="s">
        <v>347</v>
      </c>
      <c r="O24" s="1189" t="s">
        <v>325</v>
      </c>
      <c r="P24" s="1190" t="s">
        <v>346</v>
      </c>
      <c r="Q24" s="1190" t="s">
        <v>347</v>
      </c>
      <c r="R24" s="1191" t="s">
        <v>325</v>
      </c>
      <c r="S24" s="1184" t="s">
        <v>346</v>
      </c>
      <c r="T24" s="1184" t="s">
        <v>347</v>
      </c>
      <c r="U24" s="1185" t="s">
        <v>325</v>
      </c>
      <c r="V24" s="1192" t="s">
        <v>346</v>
      </c>
      <c r="W24" s="1192" t="s">
        <v>347</v>
      </c>
      <c r="X24" s="1193" t="s">
        <v>325</v>
      </c>
      <c r="Y24" s="1194" t="s">
        <v>346</v>
      </c>
      <c r="Z24" s="1194" t="s">
        <v>347</v>
      </c>
      <c r="AA24" s="1195" t="s">
        <v>325</v>
      </c>
      <c r="AB24" s="1196" t="s">
        <v>346</v>
      </c>
      <c r="AC24" s="1196" t="s">
        <v>347</v>
      </c>
      <c r="AD24" s="1197" t="s">
        <v>325</v>
      </c>
      <c r="AE24" s="1198" t="s">
        <v>346</v>
      </c>
      <c r="AF24" s="1198" t="s">
        <v>347</v>
      </c>
      <c r="AG24" s="1199" t="s">
        <v>325</v>
      </c>
      <c r="AH24" s="1181" t="s">
        <v>346</v>
      </c>
      <c r="AI24" s="1181" t="s">
        <v>347</v>
      </c>
      <c r="AJ24" s="1183" t="s">
        <v>325</v>
      </c>
      <c r="AK24" s="1184" t="s">
        <v>346</v>
      </c>
      <c r="AL24" s="1184" t="s">
        <v>347</v>
      </c>
      <c r="AM24" s="1185" t="s">
        <v>325</v>
      </c>
      <c r="AN24" s="1186" t="s">
        <v>346</v>
      </c>
      <c r="AO24" s="1186" t="s">
        <v>347</v>
      </c>
      <c r="AP24" s="1187" t="s">
        <v>325</v>
      </c>
      <c r="AQ24" s="1196" t="s">
        <v>346</v>
      </c>
      <c r="AR24" s="1196" t="s">
        <v>347</v>
      </c>
      <c r="AS24" s="1197" t="s">
        <v>325</v>
      </c>
      <c r="AT24" s="1200" t="s">
        <v>346</v>
      </c>
      <c r="AU24" s="1200" t="s">
        <v>347</v>
      </c>
      <c r="AV24" s="1201" t="s">
        <v>325</v>
      </c>
      <c r="AW24" s="1181" t="s">
        <v>346</v>
      </c>
      <c r="AX24" s="1181" t="s">
        <v>347</v>
      </c>
      <c r="AY24" s="1182" t="s">
        <v>325</v>
      </c>
      <c r="AZ24" s="1181" t="s">
        <v>346</v>
      </c>
      <c r="BA24" s="1181" t="s">
        <v>347</v>
      </c>
      <c r="BB24" s="1182" t="s">
        <v>325</v>
      </c>
      <c r="BC24" s="1181" t="s">
        <v>346</v>
      </c>
      <c r="BD24" s="1181" t="s">
        <v>347</v>
      </c>
      <c r="BE24" s="1182" t="s">
        <v>325</v>
      </c>
      <c r="BF24" s="1181" t="s">
        <v>346</v>
      </c>
      <c r="BG24" s="1181" t="s">
        <v>347</v>
      </c>
      <c r="BH24" s="1182" t="s">
        <v>325</v>
      </c>
      <c r="BI24" s="1181" t="s">
        <v>346</v>
      </c>
      <c r="BJ24" s="1181" t="s">
        <v>347</v>
      </c>
      <c r="BK24" s="1182" t="s">
        <v>325</v>
      </c>
      <c r="BL24" s="1181" t="s">
        <v>346</v>
      </c>
      <c r="BM24" s="1181" t="s">
        <v>347</v>
      </c>
      <c r="BN24" s="1182" t="s">
        <v>325</v>
      </c>
      <c r="BO24" s="1181" t="s">
        <v>346</v>
      </c>
      <c r="BP24" s="1181" t="s">
        <v>347</v>
      </c>
      <c r="BQ24" s="1182" t="s">
        <v>325</v>
      </c>
    </row>
    <row r="25" spans="1:69" ht="46.5" customHeight="1">
      <c r="A25" s="1130">
        <v>1</v>
      </c>
      <c r="B25" s="1567" t="s">
        <v>352</v>
      </c>
      <c r="C25" s="1128" t="s">
        <v>345</v>
      </c>
      <c r="D25" s="1128">
        <v>70</v>
      </c>
      <c r="E25" s="1128">
        <v>98</v>
      </c>
      <c r="F25" s="1133">
        <f>(E25/D25)*100%</f>
        <v>1.4</v>
      </c>
      <c r="G25" s="1128">
        <v>70</v>
      </c>
      <c r="H25" s="1128">
        <v>98</v>
      </c>
      <c r="I25" s="1133">
        <f>(H25/G25)*100%</f>
        <v>1.4</v>
      </c>
      <c r="J25" s="1128">
        <v>70</v>
      </c>
      <c r="K25" s="1128">
        <v>70</v>
      </c>
      <c r="L25" s="1133">
        <f>(K25/J25)*100%</f>
        <v>1</v>
      </c>
      <c r="M25" s="1128">
        <v>70</v>
      </c>
      <c r="N25" s="1128">
        <v>100</v>
      </c>
      <c r="O25" s="1133">
        <f>(N25/M25)*100%</f>
        <v>1.4285714285714286</v>
      </c>
      <c r="P25" s="1128">
        <v>70</v>
      </c>
      <c r="Q25" s="1128">
        <v>89</v>
      </c>
      <c r="R25" s="1133">
        <f>(Q25/P25)*100%</f>
        <v>1.2714285714285714</v>
      </c>
      <c r="S25" s="1128">
        <v>70</v>
      </c>
      <c r="T25" s="1128">
        <v>71</v>
      </c>
      <c r="U25" s="1133">
        <f>(T25/S25)*100%</f>
        <v>1.0142857142857142</v>
      </c>
      <c r="V25" s="1128">
        <v>70</v>
      </c>
      <c r="W25" s="1128">
        <v>70</v>
      </c>
      <c r="X25" s="1133">
        <f>(W25/V25)*100%</f>
        <v>1</v>
      </c>
      <c r="Y25" s="1128">
        <v>70</v>
      </c>
      <c r="Z25" s="1128">
        <v>92</v>
      </c>
      <c r="AA25" s="1133">
        <f>(Z25/Y25)*100%</f>
        <v>1.3142857142857143</v>
      </c>
      <c r="AB25" s="1128">
        <v>70</v>
      </c>
      <c r="AC25" s="1128">
        <v>92.4</v>
      </c>
      <c r="AD25" s="1133">
        <f>(AC25/AB25)*100%</f>
        <v>1.32</v>
      </c>
      <c r="AE25" s="1128">
        <v>70</v>
      </c>
      <c r="AF25" s="1128">
        <v>0</v>
      </c>
      <c r="AG25" s="1133">
        <f>(AF25/AE25)*100%</f>
        <v>0</v>
      </c>
      <c r="AH25" s="1128">
        <v>70</v>
      </c>
      <c r="AI25" s="1128">
        <v>85</v>
      </c>
      <c r="AJ25" s="1133">
        <f>(AI25/AH25)*100%</f>
        <v>1.2142857142857142</v>
      </c>
      <c r="AK25" s="1128">
        <v>70</v>
      </c>
      <c r="AL25" s="1128">
        <v>0</v>
      </c>
      <c r="AM25" s="1133">
        <f>(AL25/AK25)*100%</f>
        <v>0</v>
      </c>
      <c r="AN25" s="1128">
        <v>70</v>
      </c>
      <c r="AO25" s="1128">
        <v>0</v>
      </c>
      <c r="AP25" s="1133">
        <f>(AO25/AN25)*100%</f>
        <v>0</v>
      </c>
      <c r="AQ25" s="1128">
        <v>70</v>
      </c>
      <c r="AR25" s="1128">
        <v>80</v>
      </c>
      <c r="AS25" s="1133">
        <f>(AR25/AQ25)*100%</f>
        <v>1.1428571428571428</v>
      </c>
      <c r="AT25" s="1128">
        <v>70</v>
      </c>
      <c r="AU25" s="1128">
        <v>92</v>
      </c>
      <c r="AV25" s="1133">
        <f>(AU25/AT25)*100%</f>
        <v>1.3142857142857143</v>
      </c>
      <c r="AW25" s="1128">
        <v>70</v>
      </c>
      <c r="AX25" s="1128"/>
      <c r="AY25" s="1133">
        <f>(AX25/AW25)*100%</f>
        <v>0</v>
      </c>
      <c r="AZ25" s="1128">
        <v>70</v>
      </c>
      <c r="BA25" s="1128">
        <v>0</v>
      </c>
      <c r="BB25" s="1133">
        <f>(BA25/AZ25)*100%</f>
        <v>0</v>
      </c>
      <c r="BC25" s="1128">
        <v>70</v>
      </c>
      <c r="BD25" s="1128">
        <v>0</v>
      </c>
      <c r="BE25" s="1133">
        <f>(BD25/BC25)*100%</f>
        <v>0</v>
      </c>
      <c r="BF25" s="1128">
        <v>70</v>
      </c>
      <c r="BG25" s="1128">
        <v>0</v>
      </c>
      <c r="BH25" s="1133">
        <f>(BG25/BF25)*100%</f>
        <v>0</v>
      </c>
      <c r="BI25" s="1138">
        <f>(D25+G25+J25+M25+P25+S25+V25+Y25+AB25+AE25+AH25+AK25+AN25+AQ25+AT25)/15</f>
        <v>70</v>
      </c>
      <c r="BJ25" s="1138">
        <f>(E25+H25+K25+N25+Q25+T25+W25+Z25+AC25+AF25+AI25+AL25+AO25+AR25+AU25)/12</f>
        <v>86.45</v>
      </c>
      <c r="BK25" s="1139">
        <f>(BJ25/BI25)*100%</f>
        <v>1.235</v>
      </c>
      <c r="BL25" s="1127">
        <f aca="true" t="shared" si="4" ref="BL25:BM27">(AW25+AZ25+BC25+BF25)/4</f>
        <v>70</v>
      </c>
      <c r="BM25" s="1127">
        <f t="shared" si="4"/>
        <v>0</v>
      </c>
      <c r="BN25" s="1139">
        <f>(BM25/BL25)*100%</f>
        <v>0</v>
      </c>
      <c r="BO25" s="884">
        <v>70</v>
      </c>
      <c r="BP25" s="1418">
        <f>(E25+H25+K25+N25+Q25+T25+W25+Z25+AC25+AF25+AI25+AL25+AO25+AR25+AU25+AX25+BA25+BD25+BG25)/12</f>
        <v>86.45</v>
      </c>
      <c r="BQ25" s="877">
        <f>BP25/BO25</f>
        <v>1.235</v>
      </c>
    </row>
    <row r="26" spans="1:69" ht="51" customHeight="1">
      <c r="A26" s="1130">
        <v>2</v>
      </c>
      <c r="B26" s="1567"/>
      <c r="C26" s="1128" t="s">
        <v>329</v>
      </c>
      <c r="D26" s="1142">
        <v>100</v>
      </c>
      <c r="E26" s="1142">
        <v>100</v>
      </c>
      <c r="F26" s="1133">
        <f>(E26/D26)*100%</f>
        <v>1</v>
      </c>
      <c r="G26" s="1142">
        <v>100</v>
      </c>
      <c r="H26" s="1142">
        <v>100</v>
      </c>
      <c r="I26" s="1133">
        <f>(H26/G26)*100%</f>
        <v>1</v>
      </c>
      <c r="J26" s="1142">
        <v>100</v>
      </c>
      <c r="K26" s="1142">
        <v>100</v>
      </c>
      <c r="L26" s="1133">
        <f>(K26/J26)*100%</f>
        <v>1</v>
      </c>
      <c r="M26" s="1142">
        <v>100</v>
      </c>
      <c r="N26" s="1142">
        <v>93.5</v>
      </c>
      <c r="O26" s="1133">
        <f>(N26/M26)*100%</f>
        <v>0.935</v>
      </c>
      <c r="P26" s="1142">
        <v>100</v>
      </c>
      <c r="Q26" s="1142">
        <v>100</v>
      </c>
      <c r="R26" s="1133">
        <f>(Q26/P26)*100%</f>
        <v>1</v>
      </c>
      <c r="S26" s="1142">
        <v>100</v>
      </c>
      <c r="T26" s="1142">
        <v>100</v>
      </c>
      <c r="U26" s="1133">
        <f>(T26/S26)*100%</f>
        <v>1</v>
      </c>
      <c r="V26" s="1142">
        <v>100</v>
      </c>
      <c r="W26" s="1142">
        <v>100</v>
      </c>
      <c r="X26" s="1133">
        <f>(W26/V26)*100%</f>
        <v>1</v>
      </c>
      <c r="Y26" s="1142">
        <v>100</v>
      </c>
      <c r="Z26" s="1142">
        <v>100</v>
      </c>
      <c r="AA26" s="1133">
        <f>(Z26/Y26)*100%</f>
        <v>1</v>
      </c>
      <c r="AB26" s="1142">
        <v>100</v>
      </c>
      <c r="AC26" s="1142">
        <v>100</v>
      </c>
      <c r="AD26" s="1133">
        <f>(AC26/AB26)*100%</f>
        <v>1</v>
      </c>
      <c r="AE26" s="1142">
        <v>100</v>
      </c>
      <c r="AF26" s="1142">
        <v>0</v>
      </c>
      <c r="AG26" s="1133">
        <f>(AF26/AE26)*100%</f>
        <v>0</v>
      </c>
      <c r="AH26" s="1142">
        <v>100</v>
      </c>
      <c r="AI26" s="1142">
        <v>100</v>
      </c>
      <c r="AJ26" s="1133">
        <f>(AI26/AH26)*100%</f>
        <v>1</v>
      </c>
      <c r="AK26" s="1142">
        <v>100</v>
      </c>
      <c r="AL26" s="1142">
        <v>0</v>
      </c>
      <c r="AM26" s="1133">
        <f>(AL26/AK26)*100%</f>
        <v>0</v>
      </c>
      <c r="AN26" s="1142">
        <v>100</v>
      </c>
      <c r="AO26" s="1142">
        <v>0</v>
      </c>
      <c r="AP26" s="1133">
        <f>(AO26/AN26)*100%</f>
        <v>0</v>
      </c>
      <c r="AQ26" s="1142">
        <v>100</v>
      </c>
      <c r="AR26" s="1142">
        <v>100</v>
      </c>
      <c r="AS26" s="1133">
        <f>(AR26/AQ26)*100%</f>
        <v>1</v>
      </c>
      <c r="AT26" s="1142">
        <v>100</v>
      </c>
      <c r="AU26" s="1142">
        <v>100</v>
      </c>
      <c r="AV26" s="1133">
        <f>(AU26/AT26)*100%</f>
        <v>1</v>
      </c>
      <c r="AW26" s="1142">
        <v>100</v>
      </c>
      <c r="AX26" s="1142"/>
      <c r="AY26" s="1133">
        <f>(AX26/AW26)*100%</f>
        <v>0</v>
      </c>
      <c r="AZ26" s="1142">
        <v>100</v>
      </c>
      <c r="BA26" s="1142">
        <v>0</v>
      </c>
      <c r="BB26" s="1133">
        <f>(BA26/AZ26)*100%</f>
        <v>0</v>
      </c>
      <c r="BC26" s="1142">
        <v>100</v>
      </c>
      <c r="BD26" s="1142">
        <v>0</v>
      </c>
      <c r="BE26" s="1133">
        <f>(BD26/BC26)*100%</f>
        <v>0</v>
      </c>
      <c r="BF26" s="1142">
        <v>100</v>
      </c>
      <c r="BG26" s="1142">
        <v>0</v>
      </c>
      <c r="BH26" s="1133">
        <f>(BG26/BF26)*100%</f>
        <v>0</v>
      </c>
      <c r="BI26" s="1138">
        <f>(D26+G26+J26+M26+P26+S26+V26+Y26+AB26+AE26+AH26+AK26+AN26+AQ26+AT26)/15</f>
        <v>100</v>
      </c>
      <c r="BJ26" s="1138">
        <f>(E26+H26+K26+N26+Q26+T26+W26+Z26+AC26+AF26+AI26+AL26+AO26+AR26+AU26)/12</f>
        <v>99.45833333333333</v>
      </c>
      <c r="BK26" s="1139">
        <f>(BJ26/BI26)*100%</f>
        <v>0.9945833333333333</v>
      </c>
      <c r="BL26" s="1127">
        <f t="shared" si="4"/>
        <v>100</v>
      </c>
      <c r="BM26" s="1127">
        <f t="shared" si="4"/>
        <v>0</v>
      </c>
      <c r="BN26" s="1139">
        <f>(BM26/BL26)*100%</f>
        <v>0</v>
      </c>
      <c r="BO26" s="884">
        <v>100</v>
      </c>
      <c r="BP26" s="1418">
        <f>(E26+H26+K26+N26+Q26+T26+W26+Z26+AC26+AF26+AI26+AL26+AO26+AR26+AU26+AX26+BA26+BD26+BG26)/12</f>
        <v>99.45833333333333</v>
      </c>
      <c r="BQ26" s="877">
        <f>BP26/BO26</f>
        <v>0.9945833333333333</v>
      </c>
    </row>
    <row r="27" spans="1:69" ht="78.75" customHeight="1">
      <c r="A27" s="1130">
        <v>3</v>
      </c>
      <c r="B27" s="1567"/>
      <c r="C27" s="1128" t="s">
        <v>330</v>
      </c>
      <c r="D27" s="1142">
        <v>85</v>
      </c>
      <c r="E27" s="1142">
        <v>97.5</v>
      </c>
      <c r="F27" s="1133">
        <f>(E27/D27)*100%</f>
        <v>1.1470588235294117</v>
      </c>
      <c r="G27" s="1142">
        <v>85</v>
      </c>
      <c r="H27" s="1142">
        <v>95</v>
      </c>
      <c r="I27" s="1133">
        <f>(H27/G27)*100%</f>
        <v>1.1176470588235294</v>
      </c>
      <c r="J27" s="1142">
        <v>85</v>
      </c>
      <c r="K27" s="1142">
        <v>86</v>
      </c>
      <c r="L27" s="1133">
        <f>(K27/J27)*100%</f>
        <v>1.011764705882353</v>
      </c>
      <c r="M27" s="1142">
        <v>85</v>
      </c>
      <c r="N27" s="1142">
        <v>96</v>
      </c>
      <c r="O27" s="1133">
        <f>(N27/M27)*100%</f>
        <v>1.1294117647058823</v>
      </c>
      <c r="P27" s="1142">
        <v>85</v>
      </c>
      <c r="Q27" s="1142">
        <v>86</v>
      </c>
      <c r="R27" s="1133">
        <f>(Q27/P27)*100%</f>
        <v>1.011764705882353</v>
      </c>
      <c r="S27" s="1142">
        <v>85</v>
      </c>
      <c r="T27" s="1142">
        <v>89</v>
      </c>
      <c r="U27" s="1133">
        <f>(T27/S27)*100%</f>
        <v>1.0470588235294118</v>
      </c>
      <c r="V27" s="1142">
        <v>85</v>
      </c>
      <c r="W27" s="1142">
        <v>96</v>
      </c>
      <c r="X27" s="1133">
        <f>(W27/V27)*100%</f>
        <v>1.1294117647058823</v>
      </c>
      <c r="Y27" s="1142">
        <v>85</v>
      </c>
      <c r="Z27" s="1142">
        <v>97</v>
      </c>
      <c r="AA27" s="1133">
        <f>(Z27/Y27)*100%</f>
        <v>1.1411764705882352</v>
      </c>
      <c r="AB27" s="1142">
        <v>85</v>
      </c>
      <c r="AC27" s="1142">
        <v>96.2</v>
      </c>
      <c r="AD27" s="1133">
        <f>(AC27/AB27)*100%</f>
        <v>1.131764705882353</v>
      </c>
      <c r="AE27" s="1142">
        <v>85</v>
      </c>
      <c r="AF27" s="1142">
        <v>0</v>
      </c>
      <c r="AG27" s="1133">
        <f>(AF27/AE27)*100%</f>
        <v>0</v>
      </c>
      <c r="AH27" s="1142">
        <v>85</v>
      </c>
      <c r="AI27" s="1142">
        <v>85</v>
      </c>
      <c r="AJ27" s="1133">
        <f>(AI27/AH27)*100%</f>
        <v>1</v>
      </c>
      <c r="AK27" s="1142">
        <v>85</v>
      </c>
      <c r="AL27" s="1142">
        <v>0</v>
      </c>
      <c r="AM27" s="1133">
        <f>(AL27/AK27)*100%</f>
        <v>0</v>
      </c>
      <c r="AN27" s="1142">
        <v>85</v>
      </c>
      <c r="AO27" s="1142">
        <v>0</v>
      </c>
      <c r="AP27" s="1133">
        <f>(AO27/AN27)*100%</f>
        <v>0</v>
      </c>
      <c r="AQ27" s="1142">
        <v>85</v>
      </c>
      <c r="AR27" s="1142">
        <v>91</v>
      </c>
      <c r="AS27" s="1133">
        <f>(AR27/AQ27)*100%</f>
        <v>1.0705882352941176</v>
      </c>
      <c r="AT27" s="1142">
        <v>85</v>
      </c>
      <c r="AU27" s="1142">
        <v>89</v>
      </c>
      <c r="AV27" s="1133">
        <f>(AU27/AT27)*100%</f>
        <v>1.0470588235294118</v>
      </c>
      <c r="AW27" s="1142">
        <v>85</v>
      </c>
      <c r="AX27" s="1142"/>
      <c r="AY27" s="1133">
        <f>(AX27/AW27)*100%</f>
        <v>0</v>
      </c>
      <c r="AZ27" s="1142">
        <v>85</v>
      </c>
      <c r="BA27" s="1142">
        <v>0</v>
      </c>
      <c r="BB27" s="1133">
        <f>(BA27/AZ27)*100%</f>
        <v>0</v>
      </c>
      <c r="BC27" s="1142">
        <v>85</v>
      </c>
      <c r="BD27" s="1142">
        <v>0</v>
      </c>
      <c r="BE27" s="1133">
        <f>(BD27/BC27)*100%</f>
        <v>0</v>
      </c>
      <c r="BF27" s="1142">
        <v>85</v>
      </c>
      <c r="BG27" s="1142">
        <v>0</v>
      </c>
      <c r="BH27" s="1133">
        <f>(BG27/BF27)*100%</f>
        <v>0</v>
      </c>
      <c r="BI27" s="1138">
        <f>(D27+G27+J27+M27+P27+S27+V27+Y27+AB27+AE27+AH27+AK27+AN27+AQ27+AT27)/15</f>
        <v>85</v>
      </c>
      <c r="BJ27" s="1138">
        <f>(E27+H27+K27+N27+Q27+T27+W27+Z27+AC27+AF27+AI27+AL27+AO27+AR27+AU27)/12</f>
        <v>91.97500000000001</v>
      </c>
      <c r="BK27" s="1139">
        <f>(BJ27/BI27)*100%</f>
        <v>1.082058823529412</v>
      </c>
      <c r="BL27" s="1127">
        <f t="shared" si="4"/>
        <v>85</v>
      </c>
      <c r="BM27" s="1127">
        <f t="shared" si="4"/>
        <v>0</v>
      </c>
      <c r="BN27" s="1139">
        <f>(BM27/BL27)*100%</f>
        <v>0</v>
      </c>
      <c r="BO27" s="884">
        <v>85</v>
      </c>
      <c r="BP27" s="1418">
        <f>(E27+H27+K27+N27+Q27+T27+W27+Z27+AC27+AF27+AI27+AL27+AO27+AR27+AU27+AX27+BA27+BD27+BG27)/12</f>
        <v>91.97500000000001</v>
      </c>
      <c r="BQ27" s="877">
        <f>BP27/BO27</f>
        <v>1.082058823529412</v>
      </c>
    </row>
    <row r="28" spans="1:256" s="876" customFormat="1" ht="22.5" customHeight="1">
      <c r="A28" s="1145"/>
      <c r="B28" s="1123"/>
      <c r="C28" s="1146"/>
      <c r="D28" s="1147"/>
      <c r="E28" s="1147"/>
      <c r="F28" s="1148"/>
      <c r="G28" s="1147"/>
      <c r="H28" s="1147"/>
      <c r="I28" s="1148"/>
      <c r="J28" s="1147"/>
      <c r="K28" s="1147"/>
      <c r="L28" s="1148"/>
      <c r="M28" s="1147"/>
      <c r="N28" s="1147"/>
      <c r="O28" s="1148"/>
      <c r="P28" s="1147"/>
      <c r="Q28" s="1147"/>
      <c r="R28" s="1148"/>
      <c r="S28" s="1147"/>
      <c r="T28" s="1147"/>
      <c r="U28" s="1148"/>
      <c r="V28" s="1147"/>
      <c r="W28" s="1147"/>
      <c r="X28" s="1148"/>
      <c r="Y28" s="1147"/>
      <c r="Z28" s="1147"/>
      <c r="AA28" s="1148"/>
      <c r="AB28" s="1147"/>
      <c r="AC28" s="1147"/>
      <c r="AD28" s="1148"/>
      <c r="AE28" s="1147"/>
      <c r="AF28" s="1147"/>
      <c r="AG28" s="1148"/>
      <c r="AH28" s="1147"/>
      <c r="AI28" s="1147"/>
      <c r="AJ28" s="1148"/>
      <c r="AK28" s="1147"/>
      <c r="AL28" s="1147"/>
      <c r="AM28" s="1148"/>
      <c r="AN28" s="1147"/>
      <c r="AO28" s="1147"/>
      <c r="AP28" s="1148"/>
      <c r="AQ28" s="1147"/>
      <c r="AR28" s="1147"/>
      <c r="AS28" s="1148"/>
      <c r="AT28" s="1147"/>
      <c r="AU28" s="1147"/>
      <c r="AV28" s="1148"/>
      <c r="AW28" s="1147"/>
      <c r="AX28" s="1147"/>
      <c r="AY28" s="1148"/>
      <c r="AZ28" s="1147"/>
      <c r="BA28" s="1147"/>
      <c r="BB28" s="1148"/>
      <c r="BC28" s="1147"/>
      <c r="BD28" s="1147"/>
      <c r="BE28" s="1148"/>
      <c r="BF28" s="1147"/>
      <c r="BG28" s="1147"/>
      <c r="BH28" s="1148"/>
      <c r="BI28" s="1149"/>
      <c r="BJ28" s="1149"/>
      <c r="BK28" s="1150"/>
      <c r="BL28" s="1146"/>
      <c r="BM28" s="1146"/>
      <c r="BN28" s="1150"/>
      <c r="BO28" s="882"/>
      <c r="BP28" s="1426"/>
      <c r="BQ28" s="883"/>
      <c r="BR28" s="883"/>
      <c r="BS28" s="883"/>
      <c r="BT28" s="883"/>
      <c r="BU28" s="883"/>
      <c r="BV28" s="883"/>
      <c r="BW28" s="883"/>
      <c r="BX28" s="883"/>
      <c r="BY28" s="883"/>
      <c r="BZ28" s="883"/>
      <c r="CA28" s="883"/>
      <c r="CB28" s="883"/>
      <c r="CC28" s="883"/>
      <c r="CD28" s="883"/>
      <c r="CE28" s="883"/>
      <c r="CF28" s="883"/>
      <c r="CG28" s="883"/>
      <c r="CH28" s="883"/>
      <c r="CI28" s="883"/>
      <c r="CJ28" s="883"/>
      <c r="CK28" s="883"/>
      <c r="CL28" s="883"/>
      <c r="CM28" s="883"/>
      <c r="CN28" s="883"/>
      <c r="CO28" s="883"/>
      <c r="CP28" s="883"/>
      <c r="CQ28" s="883"/>
      <c r="CR28" s="883"/>
      <c r="CS28" s="883"/>
      <c r="CT28" s="883"/>
      <c r="CU28" s="883"/>
      <c r="CV28" s="883"/>
      <c r="CW28" s="883"/>
      <c r="CX28" s="883"/>
      <c r="CY28" s="883"/>
      <c r="CZ28" s="883"/>
      <c r="DA28" s="883"/>
      <c r="DB28" s="883"/>
      <c r="DC28" s="883"/>
      <c r="DD28" s="883"/>
      <c r="DE28" s="883"/>
      <c r="DF28" s="883"/>
      <c r="DG28" s="883"/>
      <c r="DH28" s="883"/>
      <c r="DI28" s="883"/>
      <c r="DJ28" s="883"/>
      <c r="DK28" s="883"/>
      <c r="DL28" s="883"/>
      <c r="DM28" s="883"/>
      <c r="DN28" s="883"/>
      <c r="DO28" s="883"/>
      <c r="DP28" s="883"/>
      <c r="DQ28" s="883"/>
      <c r="DR28" s="883"/>
      <c r="DS28" s="883"/>
      <c r="DT28" s="883"/>
      <c r="DU28" s="883"/>
      <c r="DV28" s="883"/>
      <c r="DW28" s="883"/>
      <c r="DX28" s="883"/>
      <c r="DY28" s="883"/>
      <c r="DZ28" s="883"/>
      <c r="EA28" s="883"/>
      <c r="EB28" s="883"/>
      <c r="EC28" s="883"/>
      <c r="ED28" s="883"/>
      <c r="EE28" s="883"/>
      <c r="EF28" s="883"/>
      <c r="EG28" s="883"/>
      <c r="EH28" s="883"/>
      <c r="EI28" s="883"/>
      <c r="EJ28" s="883"/>
      <c r="EK28" s="883"/>
      <c r="EL28" s="883"/>
      <c r="EM28" s="883"/>
      <c r="EN28" s="883"/>
      <c r="EO28" s="883"/>
      <c r="EP28" s="883"/>
      <c r="EQ28" s="883"/>
      <c r="ER28" s="883"/>
      <c r="ES28" s="883"/>
      <c r="ET28" s="883"/>
      <c r="EU28" s="883"/>
      <c r="EV28" s="883"/>
      <c r="EW28" s="883"/>
      <c r="EX28" s="883"/>
      <c r="EY28" s="883"/>
      <c r="EZ28" s="883"/>
      <c r="FA28" s="883"/>
      <c r="FB28" s="883"/>
      <c r="FC28" s="883"/>
      <c r="FD28" s="883"/>
      <c r="FE28" s="883"/>
      <c r="FF28" s="883"/>
      <c r="FG28" s="883"/>
      <c r="FH28" s="883"/>
      <c r="FI28" s="883"/>
      <c r="FJ28" s="883"/>
      <c r="FK28" s="883"/>
      <c r="FL28" s="883"/>
      <c r="FM28" s="883"/>
      <c r="FN28" s="883"/>
      <c r="FO28" s="883"/>
      <c r="FP28" s="883"/>
      <c r="FQ28" s="883"/>
      <c r="FR28" s="883"/>
      <c r="FS28" s="883"/>
      <c r="FT28" s="883"/>
      <c r="FU28" s="883"/>
      <c r="FV28" s="883"/>
      <c r="FW28" s="883"/>
      <c r="FX28" s="883"/>
      <c r="FY28" s="883"/>
      <c r="FZ28" s="883"/>
      <c r="GA28" s="883"/>
      <c r="GB28" s="883"/>
      <c r="GC28" s="883"/>
      <c r="GD28" s="883"/>
      <c r="GE28" s="883"/>
      <c r="GF28" s="883"/>
      <c r="GG28" s="883"/>
      <c r="GH28" s="883"/>
      <c r="GI28" s="883"/>
      <c r="GJ28" s="883"/>
      <c r="GK28" s="883"/>
      <c r="GL28" s="883"/>
      <c r="GM28" s="883"/>
      <c r="GN28" s="883"/>
      <c r="GO28" s="883"/>
      <c r="GP28" s="883"/>
      <c r="GQ28" s="883"/>
      <c r="GR28" s="883"/>
      <c r="GS28" s="883"/>
      <c r="GT28" s="883"/>
      <c r="GU28" s="883"/>
      <c r="GV28" s="883"/>
      <c r="GW28" s="883"/>
      <c r="GX28" s="883"/>
      <c r="GY28" s="883"/>
      <c r="GZ28" s="883"/>
      <c r="HA28" s="883"/>
      <c r="HB28" s="883"/>
      <c r="HC28" s="883"/>
      <c r="HD28" s="883"/>
      <c r="HE28" s="883"/>
      <c r="HF28" s="883"/>
      <c r="HG28" s="883"/>
      <c r="HH28" s="883"/>
      <c r="HI28" s="883"/>
      <c r="HJ28" s="883"/>
      <c r="HK28" s="883"/>
      <c r="HL28" s="883"/>
      <c r="HM28" s="883"/>
      <c r="HN28" s="883"/>
      <c r="HO28" s="883"/>
      <c r="HP28" s="883"/>
      <c r="HQ28" s="883"/>
      <c r="HR28" s="883"/>
      <c r="HS28" s="883"/>
      <c r="HT28" s="883"/>
      <c r="HU28" s="883"/>
      <c r="HV28" s="883"/>
      <c r="HW28" s="883"/>
      <c r="HX28" s="883"/>
      <c r="HY28" s="883"/>
      <c r="HZ28" s="883"/>
      <c r="IA28" s="883"/>
      <c r="IB28" s="883"/>
      <c r="IC28" s="883"/>
      <c r="ID28" s="883"/>
      <c r="IE28" s="883"/>
      <c r="IF28" s="883"/>
      <c r="IG28" s="883"/>
      <c r="IH28" s="883"/>
      <c r="II28" s="883"/>
      <c r="IJ28" s="883"/>
      <c r="IK28" s="883"/>
      <c r="IL28" s="883"/>
      <c r="IM28" s="883"/>
      <c r="IN28" s="883"/>
      <c r="IO28" s="883"/>
      <c r="IP28" s="883"/>
      <c r="IQ28" s="883"/>
      <c r="IR28" s="883"/>
      <c r="IS28" s="883"/>
      <c r="IT28" s="883"/>
      <c r="IU28" s="883"/>
      <c r="IV28" s="883"/>
    </row>
    <row r="29" spans="1:81" ht="18" customHeight="1">
      <c r="A29" s="1564" t="s">
        <v>327</v>
      </c>
      <c r="B29" s="1559" t="s">
        <v>307</v>
      </c>
      <c r="C29" s="1559" t="s">
        <v>328</v>
      </c>
      <c r="D29" s="1549" t="s">
        <v>308</v>
      </c>
      <c r="E29" s="1549"/>
      <c r="F29" s="1549"/>
      <c r="G29" s="1550" t="s">
        <v>309</v>
      </c>
      <c r="H29" s="1550"/>
      <c r="I29" s="1550"/>
      <c r="J29" s="1551" t="s">
        <v>310</v>
      </c>
      <c r="K29" s="1551"/>
      <c r="L29" s="1551"/>
      <c r="M29" s="1554" t="s">
        <v>311</v>
      </c>
      <c r="N29" s="1554"/>
      <c r="O29" s="1554"/>
      <c r="P29" s="1555" t="s">
        <v>312</v>
      </c>
      <c r="Q29" s="1555"/>
      <c r="R29" s="1555"/>
      <c r="S29" s="1550" t="s">
        <v>313</v>
      </c>
      <c r="T29" s="1550"/>
      <c r="U29" s="1550"/>
      <c r="V29" s="1572" t="s">
        <v>314</v>
      </c>
      <c r="W29" s="1572"/>
      <c r="X29" s="1572"/>
      <c r="Y29" s="1573" t="s">
        <v>315</v>
      </c>
      <c r="Z29" s="1573"/>
      <c r="AA29" s="1573"/>
      <c r="AB29" s="1552" t="s">
        <v>316</v>
      </c>
      <c r="AC29" s="1552"/>
      <c r="AD29" s="1552"/>
      <c r="AE29" s="1548" t="s">
        <v>317</v>
      </c>
      <c r="AF29" s="1548"/>
      <c r="AG29" s="1548"/>
      <c r="AH29" s="1549" t="s">
        <v>318</v>
      </c>
      <c r="AI29" s="1549"/>
      <c r="AJ29" s="1549"/>
      <c r="AK29" s="1550" t="s">
        <v>319</v>
      </c>
      <c r="AL29" s="1550"/>
      <c r="AM29" s="1550"/>
      <c r="AN29" s="1551" t="s">
        <v>320</v>
      </c>
      <c r="AO29" s="1551"/>
      <c r="AP29" s="1551"/>
      <c r="AQ29" s="1552" t="s">
        <v>321</v>
      </c>
      <c r="AR29" s="1552"/>
      <c r="AS29" s="1552"/>
      <c r="AT29" s="1553" t="s">
        <v>322</v>
      </c>
      <c r="AU29" s="1553"/>
      <c r="AV29" s="1553"/>
      <c r="AW29" s="1547" t="s">
        <v>323</v>
      </c>
      <c r="AX29" s="1547"/>
      <c r="AY29" s="1547"/>
      <c r="AZ29" s="1547" t="s">
        <v>348</v>
      </c>
      <c r="BA29" s="1547"/>
      <c r="BB29" s="1547"/>
      <c r="BC29" s="1547" t="s">
        <v>324</v>
      </c>
      <c r="BD29" s="1547"/>
      <c r="BE29" s="1547"/>
      <c r="BF29" s="1547" t="s">
        <v>349</v>
      </c>
      <c r="BG29" s="1547"/>
      <c r="BH29" s="1547"/>
      <c r="BI29" s="1556" t="s">
        <v>460</v>
      </c>
      <c r="BJ29" s="1556"/>
      <c r="BK29" s="1556"/>
      <c r="BL29" s="1556" t="s">
        <v>461</v>
      </c>
      <c r="BM29" s="1556"/>
      <c r="BN29" s="1556"/>
      <c r="BO29" s="1556" t="s">
        <v>462</v>
      </c>
      <c r="BP29" s="1556"/>
      <c r="BQ29" s="1556"/>
      <c r="BR29" s="1050"/>
      <c r="BS29" s="1050"/>
      <c r="BT29" s="1050"/>
      <c r="BU29" s="1050"/>
      <c r="BV29" s="1050"/>
      <c r="BW29" s="1050"/>
      <c r="BX29" s="1050"/>
      <c r="BY29" s="1050"/>
      <c r="BZ29" s="1050"/>
      <c r="CA29" s="1050"/>
      <c r="CB29" s="1050"/>
      <c r="CC29" s="1050"/>
    </row>
    <row r="30" spans="1:69" ht="53.25" customHeight="1">
      <c r="A30" s="1564"/>
      <c r="B30" s="1559"/>
      <c r="C30" s="1559"/>
      <c r="D30" s="1181" t="s">
        <v>346</v>
      </c>
      <c r="E30" s="1181" t="s">
        <v>347</v>
      </c>
      <c r="F30" s="1183" t="s">
        <v>325</v>
      </c>
      <c r="G30" s="1184" t="s">
        <v>346</v>
      </c>
      <c r="H30" s="1184" t="s">
        <v>347</v>
      </c>
      <c r="I30" s="1185" t="s">
        <v>325</v>
      </c>
      <c r="J30" s="1186" t="s">
        <v>346</v>
      </c>
      <c r="K30" s="1186" t="s">
        <v>347</v>
      </c>
      <c r="L30" s="1187" t="s">
        <v>325</v>
      </c>
      <c r="M30" s="1188" t="s">
        <v>346</v>
      </c>
      <c r="N30" s="1188" t="s">
        <v>347</v>
      </c>
      <c r="O30" s="1189" t="s">
        <v>325</v>
      </c>
      <c r="P30" s="1190" t="s">
        <v>346</v>
      </c>
      <c r="Q30" s="1190" t="s">
        <v>347</v>
      </c>
      <c r="R30" s="1191" t="s">
        <v>325</v>
      </c>
      <c r="S30" s="1184" t="s">
        <v>346</v>
      </c>
      <c r="T30" s="1184" t="s">
        <v>347</v>
      </c>
      <c r="U30" s="1185" t="s">
        <v>325</v>
      </c>
      <c r="V30" s="1192" t="s">
        <v>346</v>
      </c>
      <c r="W30" s="1192" t="s">
        <v>347</v>
      </c>
      <c r="X30" s="1193" t="s">
        <v>325</v>
      </c>
      <c r="Y30" s="1194" t="s">
        <v>346</v>
      </c>
      <c r="Z30" s="1194" t="s">
        <v>347</v>
      </c>
      <c r="AA30" s="1195" t="s">
        <v>325</v>
      </c>
      <c r="AB30" s="1196" t="s">
        <v>346</v>
      </c>
      <c r="AC30" s="1196" t="s">
        <v>347</v>
      </c>
      <c r="AD30" s="1197" t="s">
        <v>325</v>
      </c>
      <c r="AE30" s="1198" t="s">
        <v>346</v>
      </c>
      <c r="AF30" s="1198" t="s">
        <v>347</v>
      </c>
      <c r="AG30" s="1199" t="s">
        <v>325</v>
      </c>
      <c r="AH30" s="1181" t="s">
        <v>346</v>
      </c>
      <c r="AI30" s="1181" t="s">
        <v>347</v>
      </c>
      <c r="AJ30" s="1183" t="s">
        <v>325</v>
      </c>
      <c r="AK30" s="1184" t="s">
        <v>346</v>
      </c>
      <c r="AL30" s="1184" t="s">
        <v>347</v>
      </c>
      <c r="AM30" s="1185" t="s">
        <v>325</v>
      </c>
      <c r="AN30" s="1186" t="s">
        <v>346</v>
      </c>
      <c r="AO30" s="1186" t="s">
        <v>347</v>
      </c>
      <c r="AP30" s="1187" t="s">
        <v>325</v>
      </c>
      <c r="AQ30" s="1196" t="s">
        <v>346</v>
      </c>
      <c r="AR30" s="1196" t="s">
        <v>347</v>
      </c>
      <c r="AS30" s="1197" t="s">
        <v>325</v>
      </c>
      <c r="AT30" s="1200" t="s">
        <v>346</v>
      </c>
      <c r="AU30" s="1200" t="s">
        <v>347</v>
      </c>
      <c r="AV30" s="1201" t="s">
        <v>325</v>
      </c>
      <c r="AW30" s="1181" t="s">
        <v>346</v>
      </c>
      <c r="AX30" s="1181" t="s">
        <v>347</v>
      </c>
      <c r="AY30" s="1182" t="s">
        <v>325</v>
      </c>
      <c r="AZ30" s="1181" t="s">
        <v>346</v>
      </c>
      <c r="BA30" s="1181" t="s">
        <v>347</v>
      </c>
      <c r="BB30" s="1182" t="s">
        <v>325</v>
      </c>
      <c r="BC30" s="1181" t="s">
        <v>346</v>
      </c>
      <c r="BD30" s="1181" t="s">
        <v>347</v>
      </c>
      <c r="BE30" s="1182" t="s">
        <v>325</v>
      </c>
      <c r="BF30" s="1181" t="s">
        <v>346</v>
      </c>
      <c r="BG30" s="1181" t="s">
        <v>347</v>
      </c>
      <c r="BH30" s="1182" t="s">
        <v>325</v>
      </c>
      <c r="BI30" s="1181" t="s">
        <v>346</v>
      </c>
      <c r="BJ30" s="1181" t="s">
        <v>347</v>
      </c>
      <c r="BK30" s="1182" t="s">
        <v>325</v>
      </c>
      <c r="BL30" s="1181" t="s">
        <v>346</v>
      </c>
      <c r="BM30" s="1181" t="s">
        <v>347</v>
      </c>
      <c r="BN30" s="1182" t="s">
        <v>325</v>
      </c>
      <c r="BO30" s="1181" t="s">
        <v>346</v>
      </c>
      <c r="BP30" s="1181" t="s">
        <v>347</v>
      </c>
      <c r="BQ30" s="1182" t="s">
        <v>325</v>
      </c>
    </row>
    <row r="31" spans="1:69" ht="48.75" customHeight="1">
      <c r="A31" s="1130">
        <v>1</v>
      </c>
      <c r="B31" s="1567" t="s">
        <v>354</v>
      </c>
      <c r="C31" s="1128" t="s">
        <v>345</v>
      </c>
      <c r="D31" s="1128">
        <v>70</v>
      </c>
      <c r="E31" s="1128">
        <v>98</v>
      </c>
      <c r="F31" s="1133">
        <f>(E31/D31)*100%</f>
        <v>1.4</v>
      </c>
      <c r="G31" s="1128">
        <v>70</v>
      </c>
      <c r="H31" s="1128">
        <v>98</v>
      </c>
      <c r="I31" s="1133">
        <f>(H31/G31)*100%</f>
        <v>1.4</v>
      </c>
      <c r="J31" s="1128">
        <v>70</v>
      </c>
      <c r="K31" s="1128">
        <v>90</v>
      </c>
      <c r="L31" s="1133">
        <f>(K31/J31)*100%</f>
        <v>1.2857142857142858</v>
      </c>
      <c r="M31" s="1128">
        <v>70</v>
      </c>
      <c r="N31" s="1128">
        <v>100</v>
      </c>
      <c r="O31" s="1133">
        <f>(N31/M31)*100%</f>
        <v>1.4285714285714286</v>
      </c>
      <c r="P31" s="1128">
        <v>70</v>
      </c>
      <c r="Q31" s="1128">
        <v>89</v>
      </c>
      <c r="R31" s="1133">
        <f>(Q31/P31)*100%</f>
        <v>1.2714285714285714</v>
      </c>
      <c r="S31" s="1128">
        <v>70</v>
      </c>
      <c r="T31" s="1128">
        <v>71</v>
      </c>
      <c r="U31" s="1133">
        <f>(T31/S31)*100%</f>
        <v>1.0142857142857142</v>
      </c>
      <c r="V31" s="1128">
        <v>70</v>
      </c>
      <c r="W31" s="1128">
        <v>72</v>
      </c>
      <c r="X31" s="1133">
        <f>(W31/V31)*100%</f>
        <v>1.0285714285714285</v>
      </c>
      <c r="Y31" s="1128">
        <v>70</v>
      </c>
      <c r="Z31" s="1128">
        <v>92</v>
      </c>
      <c r="AA31" s="1133">
        <f>(Z31/Y31)*100%</f>
        <v>1.3142857142857143</v>
      </c>
      <c r="AB31" s="1128">
        <v>70</v>
      </c>
      <c r="AC31" s="1128">
        <v>0</v>
      </c>
      <c r="AD31" s="1133">
        <f>(AC31/AB31)*100%</f>
        <v>0</v>
      </c>
      <c r="AE31" s="1128">
        <v>70</v>
      </c>
      <c r="AF31" s="1128">
        <v>70</v>
      </c>
      <c r="AG31" s="1133">
        <f>(AF31/AE31)*100%</f>
        <v>1</v>
      </c>
      <c r="AH31" s="1128">
        <v>70</v>
      </c>
      <c r="AI31" s="1128">
        <v>80</v>
      </c>
      <c r="AJ31" s="1133">
        <f>(AI31/AH31)*100%</f>
        <v>1.1428571428571428</v>
      </c>
      <c r="AK31" s="1128">
        <v>70</v>
      </c>
      <c r="AL31" s="1128">
        <v>70</v>
      </c>
      <c r="AM31" s="1133">
        <f>(AL31/AK31)*100%</f>
        <v>1</v>
      </c>
      <c r="AN31" s="1128">
        <v>70</v>
      </c>
      <c r="AO31" s="1128">
        <v>0</v>
      </c>
      <c r="AP31" s="1133">
        <f>(AO31/AN31)*100%</f>
        <v>0</v>
      </c>
      <c r="AQ31" s="1128">
        <v>70</v>
      </c>
      <c r="AR31" s="1128">
        <v>70</v>
      </c>
      <c r="AS31" s="1133">
        <f>(AR31/AQ31)*100%</f>
        <v>1</v>
      </c>
      <c r="AT31" s="1128">
        <v>70</v>
      </c>
      <c r="AU31" s="1128">
        <v>0</v>
      </c>
      <c r="AV31" s="1133">
        <f>(AU31/AT31)*100%</f>
        <v>0</v>
      </c>
      <c r="AW31" s="1128">
        <v>70</v>
      </c>
      <c r="AX31" s="1128">
        <v>75</v>
      </c>
      <c r="AY31" s="1133">
        <f>(AX31/AW31)*100%</f>
        <v>1.0714285714285714</v>
      </c>
      <c r="AZ31" s="1128">
        <v>70</v>
      </c>
      <c r="BA31" s="1128">
        <v>0</v>
      </c>
      <c r="BB31" s="1133">
        <f>(BA31/AZ31)*100%</f>
        <v>0</v>
      </c>
      <c r="BC31" s="1128">
        <v>70</v>
      </c>
      <c r="BD31" s="1134">
        <v>70</v>
      </c>
      <c r="BE31" s="1135">
        <f>(BD31/BC31)*100%</f>
        <v>1</v>
      </c>
      <c r="BF31" s="1134">
        <v>70</v>
      </c>
      <c r="BG31" s="1134">
        <v>70</v>
      </c>
      <c r="BH31" s="1135">
        <f>(BG31/BF31)*100%</f>
        <v>1</v>
      </c>
      <c r="BI31" s="1138">
        <f>(D31+G31+J31+M31+P31+S31+V31+Y31+AB31+AE31+AH31+AK31+AN31+AQ31+AT31)/15</f>
        <v>70</v>
      </c>
      <c r="BJ31" s="1138">
        <f>(E31+H31+K31+N31+Q31+T31+W31+Z31+AC31+AF31+AI31+AL31+AO31+AR31+AU31)/12</f>
        <v>83.33333333333333</v>
      </c>
      <c r="BK31" s="1139">
        <f>(BJ31/BI31)*100%</f>
        <v>1.1904761904761905</v>
      </c>
      <c r="BL31" s="1127">
        <f>(AW31+AZ31+BC31+BF31)/4</f>
        <v>70</v>
      </c>
      <c r="BM31" s="1127">
        <f>(AX31+BA31+BD31+BG31)/3</f>
        <v>71.66666666666667</v>
      </c>
      <c r="BN31" s="1139">
        <f>(BM31/BL31)*100%</f>
        <v>1.023809523809524</v>
      </c>
      <c r="BO31" s="1138">
        <v>70</v>
      </c>
      <c r="BP31" s="1418">
        <f>(E31+H31+K31+N31+Q31+T31+W31+Z31+AC31+AF31+AI31+AL31+AO31+AR31+AU31+AX31+BA31+BD31+BG31)/15</f>
        <v>81</v>
      </c>
      <c r="BQ31" s="1139">
        <f>BP31/BO31</f>
        <v>1.1571428571428573</v>
      </c>
    </row>
    <row r="32" spans="1:69" ht="48" customHeight="1">
      <c r="A32" s="1130">
        <v>2</v>
      </c>
      <c r="B32" s="1567"/>
      <c r="C32" s="1128" t="s">
        <v>329</v>
      </c>
      <c r="D32" s="1142">
        <v>100</v>
      </c>
      <c r="E32" s="1142">
        <v>100</v>
      </c>
      <c r="F32" s="1133">
        <f>(E32/D32)*100%</f>
        <v>1</v>
      </c>
      <c r="G32" s="1142">
        <v>100</v>
      </c>
      <c r="H32" s="1142">
        <v>100</v>
      </c>
      <c r="I32" s="1133">
        <f>(H32/G32)*100%</f>
        <v>1</v>
      </c>
      <c r="J32" s="1142">
        <v>100</v>
      </c>
      <c r="K32" s="1142">
        <v>100</v>
      </c>
      <c r="L32" s="1133">
        <f>(K32/J32)*100%</f>
        <v>1</v>
      </c>
      <c r="M32" s="1142">
        <v>100</v>
      </c>
      <c r="N32" s="1142">
        <v>93.5</v>
      </c>
      <c r="O32" s="1133">
        <f>(N32/M32)*100%</f>
        <v>0.935</v>
      </c>
      <c r="P32" s="1142">
        <v>100</v>
      </c>
      <c r="Q32" s="1142">
        <v>100</v>
      </c>
      <c r="R32" s="1133">
        <f>(Q32/P32)*100%</f>
        <v>1</v>
      </c>
      <c r="S32" s="1142">
        <v>100</v>
      </c>
      <c r="T32" s="1142">
        <v>100</v>
      </c>
      <c r="U32" s="1133">
        <f>(T32/S32)*100%</f>
        <v>1</v>
      </c>
      <c r="V32" s="1142">
        <v>100</v>
      </c>
      <c r="W32" s="1142">
        <v>100</v>
      </c>
      <c r="X32" s="1133">
        <f>(W32/V32)*100%</f>
        <v>1</v>
      </c>
      <c r="Y32" s="1142">
        <v>100</v>
      </c>
      <c r="Z32" s="1142">
        <v>100</v>
      </c>
      <c r="AA32" s="1133">
        <f>(Z32/Y32)*100%</f>
        <v>1</v>
      </c>
      <c r="AB32" s="1142">
        <v>100</v>
      </c>
      <c r="AC32" s="1142">
        <v>0</v>
      </c>
      <c r="AD32" s="1133">
        <f>(AC32/AB32)*100%</f>
        <v>0</v>
      </c>
      <c r="AE32" s="1142">
        <v>100</v>
      </c>
      <c r="AF32" s="1142">
        <v>100</v>
      </c>
      <c r="AG32" s="1133">
        <f>(AF32/AE32)*100%</f>
        <v>1</v>
      </c>
      <c r="AH32" s="1142">
        <v>100</v>
      </c>
      <c r="AI32" s="1142">
        <v>100</v>
      </c>
      <c r="AJ32" s="1133">
        <f>(AI32/AH32)*100%</f>
        <v>1</v>
      </c>
      <c r="AK32" s="1142">
        <v>100</v>
      </c>
      <c r="AL32" s="1142">
        <v>91</v>
      </c>
      <c r="AM32" s="1133">
        <f>(AL32/AK32)*100%</f>
        <v>0.91</v>
      </c>
      <c r="AN32" s="1142">
        <v>100</v>
      </c>
      <c r="AO32" s="1142">
        <v>0</v>
      </c>
      <c r="AP32" s="1133">
        <f>(AO32/AN32)*100%</f>
        <v>0</v>
      </c>
      <c r="AQ32" s="1142">
        <v>100</v>
      </c>
      <c r="AR32" s="1142">
        <v>100</v>
      </c>
      <c r="AS32" s="1133">
        <f>(AR32/AQ32)*100%</f>
        <v>1</v>
      </c>
      <c r="AT32" s="1142">
        <v>100</v>
      </c>
      <c r="AU32" s="1142">
        <v>0</v>
      </c>
      <c r="AV32" s="1133">
        <f>(AU32/AT32)*100%</f>
        <v>0</v>
      </c>
      <c r="AW32" s="1142">
        <v>100</v>
      </c>
      <c r="AX32" s="1142">
        <v>100</v>
      </c>
      <c r="AY32" s="1133">
        <f>(AX32/AW32)*100%</f>
        <v>1</v>
      </c>
      <c r="AZ32" s="1142">
        <v>100</v>
      </c>
      <c r="BA32" s="1142">
        <v>0</v>
      </c>
      <c r="BB32" s="1133">
        <f>(BA32/AZ32)*100%</f>
        <v>0</v>
      </c>
      <c r="BC32" s="1142">
        <v>100</v>
      </c>
      <c r="BD32" s="1143">
        <v>100</v>
      </c>
      <c r="BE32" s="1135">
        <f>(BD32/BC32)*100%</f>
        <v>1</v>
      </c>
      <c r="BF32" s="1143">
        <v>100</v>
      </c>
      <c r="BG32" s="1143">
        <v>100</v>
      </c>
      <c r="BH32" s="1135">
        <f>(BG32/BF32)*100%</f>
        <v>1</v>
      </c>
      <c r="BI32" s="1138">
        <f>(D32+G32+J32+M32+P32+S32+V32+Y32+AB32+AE32+AH32+AK32+AN32+AQ32+AT32)/15</f>
        <v>100</v>
      </c>
      <c r="BJ32" s="1138">
        <f>(E32+H32+K32+N32+Q32+T32+W32+Z32+AC32+AF32+AI32+AL32+AO32+AR32+AU32)/12</f>
        <v>98.70833333333333</v>
      </c>
      <c r="BK32" s="1139">
        <f>(BJ32/BI32)*100%</f>
        <v>0.9870833333333333</v>
      </c>
      <c r="BL32" s="1127">
        <f>(AW32+AZ32+BC32+BF32)/4</f>
        <v>100</v>
      </c>
      <c r="BM32" s="1418">
        <f>(AX32+BA32+BD32+BG32)/3</f>
        <v>100</v>
      </c>
      <c r="BN32" s="1139">
        <f>(BM32/BL32)*100%</f>
        <v>1</v>
      </c>
      <c r="BO32" s="1138">
        <v>100</v>
      </c>
      <c r="BP32" s="1418">
        <f>(E32+H32+K32+N32+Q32+T32+W32+Z32+AC32+AF32+AI32+AL32+AO32+AR32+AU32+AX32+BA32+BD32+BG32)/15</f>
        <v>98.96666666666667</v>
      </c>
      <c r="BQ32" s="1139">
        <f>BP32/BO32</f>
        <v>0.9896666666666667</v>
      </c>
    </row>
    <row r="33" spans="1:69" ht="84.75" customHeight="1">
      <c r="A33" s="1130">
        <v>3</v>
      </c>
      <c r="B33" s="1567"/>
      <c r="C33" s="1128" t="s">
        <v>330</v>
      </c>
      <c r="D33" s="1142">
        <v>85</v>
      </c>
      <c r="E33" s="1142">
        <v>97.5</v>
      </c>
      <c r="F33" s="1133">
        <f>(E33/D33)*100%</f>
        <v>1.1470588235294117</v>
      </c>
      <c r="G33" s="1142">
        <v>85</v>
      </c>
      <c r="H33" s="1142">
        <v>92</v>
      </c>
      <c r="I33" s="1133">
        <f>(H33/G33)*100%</f>
        <v>1.0823529411764705</v>
      </c>
      <c r="J33" s="1142">
        <v>85</v>
      </c>
      <c r="K33" s="1142">
        <v>86</v>
      </c>
      <c r="L33" s="1133">
        <f>(K33/J33)*100%</f>
        <v>1.011764705882353</v>
      </c>
      <c r="M33" s="1142">
        <v>85</v>
      </c>
      <c r="N33" s="1142">
        <v>96</v>
      </c>
      <c r="O33" s="1133">
        <f>(N33/M33)*100%</f>
        <v>1.1294117647058823</v>
      </c>
      <c r="P33" s="1142">
        <v>85</v>
      </c>
      <c r="Q33" s="1142">
        <v>86</v>
      </c>
      <c r="R33" s="1133">
        <f>(Q33/P33)*100%</f>
        <v>1.011764705882353</v>
      </c>
      <c r="S33" s="1142">
        <v>85</v>
      </c>
      <c r="T33" s="1142">
        <v>89</v>
      </c>
      <c r="U33" s="1133">
        <f>(T33/S33)*100%</f>
        <v>1.0470588235294118</v>
      </c>
      <c r="V33" s="1142">
        <v>85</v>
      </c>
      <c r="W33" s="1142">
        <v>96</v>
      </c>
      <c r="X33" s="1133">
        <f>(W33/V33)*100%</f>
        <v>1.1294117647058823</v>
      </c>
      <c r="Y33" s="1142">
        <v>85</v>
      </c>
      <c r="Z33" s="1142">
        <v>97</v>
      </c>
      <c r="AA33" s="1133">
        <f>(Z33/Y33)*100%</f>
        <v>1.1411764705882352</v>
      </c>
      <c r="AB33" s="1142">
        <v>85</v>
      </c>
      <c r="AC33" s="1142">
        <v>0</v>
      </c>
      <c r="AD33" s="1133">
        <f>(AC33/AB33)*100%</f>
        <v>0</v>
      </c>
      <c r="AE33" s="1142">
        <v>85</v>
      </c>
      <c r="AF33" s="1142">
        <v>85</v>
      </c>
      <c r="AG33" s="1133">
        <f>(AF33/AE33)*100%</f>
        <v>1</v>
      </c>
      <c r="AH33" s="1142">
        <v>85</v>
      </c>
      <c r="AI33" s="1142">
        <v>85</v>
      </c>
      <c r="AJ33" s="1133">
        <f>(AI33/AH33)*100%</f>
        <v>1</v>
      </c>
      <c r="AK33" s="1142">
        <v>85</v>
      </c>
      <c r="AL33" s="1142">
        <v>85</v>
      </c>
      <c r="AM33" s="1133">
        <f>(AL33/AK33)*100%</f>
        <v>1</v>
      </c>
      <c r="AN33" s="1142">
        <v>85</v>
      </c>
      <c r="AO33" s="1142">
        <v>0</v>
      </c>
      <c r="AP33" s="1133">
        <f>(AO33/AN33)*100%</f>
        <v>0</v>
      </c>
      <c r="AQ33" s="1142">
        <v>85</v>
      </c>
      <c r="AR33" s="1142">
        <v>85</v>
      </c>
      <c r="AS33" s="1133">
        <f>(AR33/AQ33)*100%</f>
        <v>1</v>
      </c>
      <c r="AT33" s="1142">
        <v>85</v>
      </c>
      <c r="AU33" s="1142">
        <v>0</v>
      </c>
      <c r="AV33" s="1133">
        <f>(AU33/AT33)*100%</f>
        <v>0</v>
      </c>
      <c r="AW33" s="1142">
        <v>85</v>
      </c>
      <c r="AX33" s="1142">
        <v>85</v>
      </c>
      <c r="AY33" s="1133">
        <f>(AX33/AW33)*100%</f>
        <v>1</v>
      </c>
      <c r="AZ33" s="1142">
        <v>85</v>
      </c>
      <c r="BA33" s="1142">
        <v>0</v>
      </c>
      <c r="BB33" s="1133">
        <f>(BA33/AZ33)*100%</f>
        <v>0</v>
      </c>
      <c r="BC33" s="1142">
        <v>85</v>
      </c>
      <c r="BD33" s="1143">
        <v>85</v>
      </c>
      <c r="BE33" s="1135">
        <f>(BD33/BC33)*100%</f>
        <v>1</v>
      </c>
      <c r="BF33" s="1143">
        <v>85</v>
      </c>
      <c r="BG33" s="1143">
        <v>92</v>
      </c>
      <c r="BH33" s="1135">
        <f>(BG33/BF33)*100%</f>
        <v>1.0823529411764705</v>
      </c>
      <c r="BI33" s="1138">
        <f>(D33+G33+J33+M33+P33+S33+V33+Y33+AB33+AE33+AH33+AK33+AN33+AQ33+AT33)/15</f>
        <v>85</v>
      </c>
      <c r="BJ33" s="1138">
        <f>(E33+H33+K33+N33+Q33+T33+W33+Z33+AC33+AF33+AI33+AL33+AO33+AR33+AU33)/12</f>
        <v>89.95833333333333</v>
      </c>
      <c r="BK33" s="1139">
        <f>(BJ33/BI33)*100%</f>
        <v>1.0583333333333333</v>
      </c>
      <c r="BL33" s="1127">
        <f>(AW33+AZ33+BC33+BF33)/4</f>
        <v>85</v>
      </c>
      <c r="BM33" s="1418">
        <f>(AX33+BA33+BD33+BG33)/3</f>
        <v>87.33333333333333</v>
      </c>
      <c r="BN33" s="1139">
        <f>(BM33/BL33)*100%</f>
        <v>1.0274509803921568</v>
      </c>
      <c r="BO33" s="1138">
        <v>85</v>
      </c>
      <c r="BP33" s="1418">
        <f>(E33+H33+K33+N33+Q33+T33+W33+Z33+AC33+AF33+AI33+AL33+AO33+AR33+AU33+AX33+BA33+BD33+BG33)/15</f>
        <v>89.43333333333334</v>
      </c>
      <c r="BQ33" s="1139">
        <f>BP33/BO33</f>
        <v>1.0521568627450981</v>
      </c>
    </row>
    <row r="34" spans="1:67" ht="15.75">
      <c r="A34" s="1121" t="s">
        <v>326</v>
      </c>
      <c r="B34" s="1121"/>
      <c r="C34" s="1121"/>
      <c r="D34" s="1122"/>
      <c r="E34" s="1122"/>
      <c r="F34" s="1123"/>
      <c r="G34" s="1122"/>
      <c r="H34" s="1122"/>
      <c r="I34" s="1122"/>
      <c r="J34" s="1122"/>
      <c r="K34" s="1122"/>
      <c r="L34" s="1122"/>
      <c r="M34" s="1122"/>
      <c r="N34" s="1122"/>
      <c r="O34" s="1122"/>
      <c r="P34" s="1122"/>
      <c r="Q34" s="1122"/>
      <c r="R34" s="1122"/>
      <c r="S34" s="1122"/>
      <c r="T34" s="1122"/>
      <c r="U34" s="1122"/>
      <c r="V34" s="1124"/>
      <c r="W34" s="1124"/>
      <c r="X34" s="1124"/>
      <c r="Y34" s="1124"/>
      <c r="Z34" s="1124"/>
      <c r="AA34" s="1124"/>
      <c r="AB34" s="1124"/>
      <c r="AC34" s="1124"/>
      <c r="AD34" s="1124"/>
      <c r="AE34" s="1124"/>
      <c r="AF34" s="1124"/>
      <c r="AG34" s="1124"/>
      <c r="AH34" s="1124"/>
      <c r="AI34" s="1124"/>
      <c r="AJ34" s="1124"/>
      <c r="AK34" s="1124"/>
      <c r="AL34" s="1124"/>
      <c r="AM34" s="1124"/>
      <c r="AN34" s="1124"/>
      <c r="AO34" s="1124"/>
      <c r="AP34" s="1124"/>
      <c r="AQ34" s="1124"/>
      <c r="AR34" s="1124"/>
      <c r="AS34" s="1124"/>
      <c r="AT34" s="1125"/>
      <c r="AU34" s="1125"/>
      <c r="AV34" s="1125"/>
      <c r="AW34" s="1124"/>
      <c r="AX34" s="1124"/>
      <c r="AY34" s="1124"/>
      <c r="AZ34" s="1125"/>
      <c r="BA34" s="1125"/>
      <c r="BB34" s="1125"/>
      <c r="BC34" s="1125"/>
      <c r="BD34" s="1125"/>
      <c r="BE34" s="1125"/>
      <c r="BF34" s="1125"/>
      <c r="BG34" s="1125"/>
      <c r="BH34" s="1125"/>
      <c r="BI34" s="1126"/>
      <c r="BJ34" s="1126"/>
      <c r="BK34" s="1126"/>
      <c r="BL34" s="1126"/>
      <c r="BM34" s="1126"/>
      <c r="BN34" s="1126"/>
      <c r="BO34" s="1049"/>
    </row>
    <row r="35" spans="1:69" ht="12.75" customHeight="1">
      <c r="A35" s="1564" t="s">
        <v>327</v>
      </c>
      <c r="B35" s="1559" t="s">
        <v>307</v>
      </c>
      <c r="C35" s="1559" t="s">
        <v>332</v>
      </c>
      <c r="D35" s="1563" t="s">
        <v>308</v>
      </c>
      <c r="E35" s="1563"/>
      <c r="F35" s="1563"/>
      <c r="G35" s="1563" t="s">
        <v>309</v>
      </c>
      <c r="H35" s="1563"/>
      <c r="I35" s="1563"/>
      <c r="J35" s="1563" t="s">
        <v>310</v>
      </c>
      <c r="K35" s="1563"/>
      <c r="L35" s="1563"/>
      <c r="M35" s="1563" t="s">
        <v>311</v>
      </c>
      <c r="N35" s="1563"/>
      <c r="O35" s="1563"/>
      <c r="P35" s="1563" t="s">
        <v>312</v>
      </c>
      <c r="Q35" s="1563"/>
      <c r="R35" s="1563"/>
      <c r="S35" s="1563" t="s">
        <v>313</v>
      </c>
      <c r="T35" s="1563"/>
      <c r="U35" s="1563"/>
      <c r="V35" s="1563" t="s">
        <v>314</v>
      </c>
      <c r="W35" s="1563"/>
      <c r="X35" s="1563"/>
      <c r="Y35" s="1563" t="s">
        <v>315</v>
      </c>
      <c r="Z35" s="1563"/>
      <c r="AA35" s="1563"/>
      <c r="AB35" s="1563" t="s">
        <v>316</v>
      </c>
      <c r="AC35" s="1563"/>
      <c r="AD35" s="1563"/>
      <c r="AE35" s="1563" t="s">
        <v>317</v>
      </c>
      <c r="AF35" s="1563"/>
      <c r="AG35" s="1563"/>
      <c r="AH35" s="1563" t="s">
        <v>318</v>
      </c>
      <c r="AI35" s="1563"/>
      <c r="AJ35" s="1563"/>
      <c r="AK35" s="1563" t="s">
        <v>319</v>
      </c>
      <c r="AL35" s="1563"/>
      <c r="AM35" s="1563"/>
      <c r="AN35" s="1563" t="s">
        <v>320</v>
      </c>
      <c r="AO35" s="1563"/>
      <c r="AP35" s="1563"/>
      <c r="AQ35" s="1563" t="s">
        <v>321</v>
      </c>
      <c r="AR35" s="1563"/>
      <c r="AS35" s="1563"/>
      <c r="AT35" s="1566" t="s">
        <v>322</v>
      </c>
      <c r="AU35" s="1566"/>
      <c r="AV35" s="1566"/>
      <c r="AW35" s="1565" t="s">
        <v>323</v>
      </c>
      <c r="AX35" s="1565"/>
      <c r="AY35" s="1565"/>
      <c r="AZ35" s="1565" t="s">
        <v>439</v>
      </c>
      <c r="BA35" s="1565"/>
      <c r="BB35" s="1565"/>
      <c r="BC35" s="1565" t="s">
        <v>324</v>
      </c>
      <c r="BD35" s="1565"/>
      <c r="BE35" s="1565"/>
      <c r="BF35" s="1565" t="s">
        <v>440</v>
      </c>
      <c r="BG35" s="1565"/>
      <c r="BH35" s="1565"/>
      <c r="BI35" s="1556" t="s">
        <v>460</v>
      </c>
      <c r="BJ35" s="1556"/>
      <c r="BK35" s="1556"/>
      <c r="BL35" s="1556" t="s">
        <v>461</v>
      </c>
      <c r="BM35" s="1556"/>
      <c r="BN35" s="1556"/>
      <c r="BO35" s="1556" t="s">
        <v>462</v>
      </c>
      <c r="BP35" s="1556"/>
      <c r="BQ35" s="1556"/>
    </row>
    <row r="36" spans="1:69" ht="88.5" customHeight="1">
      <c r="A36" s="1564"/>
      <c r="B36" s="1559"/>
      <c r="C36" s="1559"/>
      <c r="D36" s="1181" t="s">
        <v>346</v>
      </c>
      <c r="E36" s="1181" t="s">
        <v>347</v>
      </c>
      <c r="F36" s="1183" t="s">
        <v>325</v>
      </c>
      <c r="G36" s="1181" t="s">
        <v>346</v>
      </c>
      <c r="H36" s="1181" t="s">
        <v>347</v>
      </c>
      <c r="I36" s="1183" t="s">
        <v>325</v>
      </c>
      <c r="J36" s="1181" t="s">
        <v>346</v>
      </c>
      <c r="K36" s="1181" t="s">
        <v>347</v>
      </c>
      <c r="L36" s="1183" t="s">
        <v>325</v>
      </c>
      <c r="M36" s="1181" t="s">
        <v>346</v>
      </c>
      <c r="N36" s="1181" t="s">
        <v>347</v>
      </c>
      <c r="O36" s="1183" t="s">
        <v>325</v>
      </c>
      <c r="P36" s="1181" t="s">
        <v>346</v>
      </c>
      <c r="Q36" s="1181" t="s">
        <v>347</v>
      </c>
      <c r="R36" s="1183" t="s">
        <v>325</v>
      </c>
      <c r="S36" s="1181" t="s">
        <v>346</v>
      </c>
      <c r="T36" s="1181" t="s">
        <v>347</v>
      </c>
      <c r="U36" s="1183" t="s">
        <v>325</v>
      </c>
      <c r="V36" s="1181" t="s">
        <v>346</v>
      </c>
      <c r="W36" s="1181" t="s">
        <v>347</v>
      </c>
      <c r="X36" s="1183" t="s">
        <v>325</v>
      </c>
      <c r="Y36" s="1181" t="s">
        <v>346</v>
      </c>
      <c r="Z36" s="1181" t="s">
        <v>347</v>
      </c>
      <c r="AA36" s="1183" t="s">
        <v>325</v>
      </c>
      <c r="AB36" s="1181" t="s">
        <v>346</v>
      </c>
      <c r="AC36" s="1181" t="s">
        <v>347</v>
      </c>
      <c r="AD36" s="1183" t="s">
        <v>325</v>
      </c>
      <c r="AE36" s="1181" t="s">
        <v>346</v>
      </c>
      <c r="AF36" s="1181" t="s">
        <v>347</v>
      </c>
      <c r="AG36" s="1183" t="s">
        <v>325</v>
      </c>
      <c r="AH36" s="1181" t="s">
        <v>346</v>
      </c>
      <c r="AI36" s="1181" t="s">
        <v>347</v>
      </c>
      <c r="AJ36" s="1183" t="s">
        <v>325</v>
      </c>
      <c r="AK36" s="1181" t="s">
        <v>346</v>
      </c>
      <c r="AL36" s="1181" t="s">
        <v>347</v>
      </c>
      <c r="AM36" s="1183" t="s">
        <v>325</v>
      </c>
      <c r="AN36" s="1181" t="s">
        <v>346</v>
      </c>
      <c r="AO36" s="1181" t="s">
        <v>347</v>
      </c>
      <c r="AP36" s="1183" t="s">
        <v>325</v>
      </c>
      <c r="AQ36" s="1181" t="s">
        <v>346</v>
      </c>
      <c r="AR36" s="1181" t="s">
        <v>347</v>
      </c>
      <c r="AS36" s="1183" t="s">
        <v>325</v>
      </c>
      <c r="AT36" s="1181" t="s">
        <v>346</v>
      </c>
      <c r="AU36" s="1181" t="s">
        <v>347</v>
      </c>
      <c r="AV36" s="1183" t="s">
        <v>325</v>
      </c>
      <c r="AW36" s="1181" t="s">
        <v>346</v>
      </c>
      <c r="AX36" s="1181" t="s">
        <v>347</v>
      </c>
      <c r="AY36" s="1183" t="s">
        <v>325</v>
      </c>
      <c r="AZ36" s="1181" t="s">
        <v>346</v>
      </c>
      <c r="BA36" s="1181" t="s">
        <v>347</v>
      </c>
      <c r="BB36" s="1183" t="s">
        <v>325</v>
      </c>
      <c r="BC36" s="1181" t="s">
        <v>346</v>
      </c>
      <c r="BD36" s="1181" t="s">
        <v>347</v>
      </c>
      <c r="BE36" s="1183" t="s">
        <v>325</v>
      </c>
      <c r="BF36" s="1181" t="s">
        <v>346</v>
      </c>
      <c r="BG36" s="1181" t="s">
        <v>347</v>
      </c>
      <c r="BH36" s="1183" t="s">
        <v>325</v>
      </c>
      <c r="BI36" s="1181" t="s">
        <v>346</v>
      </c>
      <c r="BJ36" s="1181" t="s">
        <v>347</v>
      </c>
      <c r="BK36" s="1183" t="s">
        <v>325</v>
      </c>
      <c r="BL36" s="1181" t="s">
        <v>346</v>
      </c>
      <c r="BM36" s="1181" t="s">
        <v>347</v>
      </c>
      <c r="BN36" s="1183" t="s">
        <v>325</v>
      </c>
      <c r="BO36" s="879" t="s">
        <v>346</v>
      </c>
      <c r="BP36" s="878" t="s">
        <v>347</v>
      </c>
      <c r="BQ36" s="880" t="s">
        <v>325</v>
      </c>
    </row>
    <row r="37" spans="1:69" ht="15.75">
      <c r="A37" s="1153">
        <v>1</v>
      </c>
      <c r="B37" s="1568" t="s">
        <v>331</v>
      </c>
      <c r="C37" s="1154" t="s">
        <v>333</v>
      </c>
      <c r="D37" s="1152"/>
      <c r="E37" s="1152"/>
      <c r="F37" s="1135"/>
      <c r="G37" s="1152"/>
      <c r="H37" s="1152"/>
      <c r="I37" s="1135"/>
      <c r="J37" s="1152"/>
      <c r="K37" s="1152"/>
      <c r="L37" s="1135"/>
      <c r="M37" s="1152"/>
      <c r="N37" s="1152"/>
      <c r="O37" s="1135"/>
      <c r="P37" s="1152"/>
      <c r="Q37" s="1152"/>
      <c r="R37" s="1135"/>
      <c r="S37" s="1152"/>
      <c r="T37" s="1152"/>
      <c r="U37" s="1135"/>
      <c r="V37" s="1152"/>
      <c r="W37" s="1152"/>
      <c r="X37" s="1135"/>
      <c r="Y37" s="1152"/>
      <c r="Z37" s="1152"/>
      <c r="AA37" s="1135"/>
      <c r="AB37" s="1152"/>
      <c r="AC37" s="1152"/>
      <c r="AD37" s="1135"/>
      <c r="AE37" s="1152"/>
      <c r="AF37" s="1152"/>
      <c r="AG37" s="1135"/>
      <c r="AH37" s="1152"/>
      <c r="AI37" s="1152"/>
      <c r="AJ37" s="1135"/>
      <c r="AK37" s="1152"/>
      <c r="AL37" s="1152"/>
      <c r="AM37" s="1135"/>
      <c r="AN37" s="1152"/>
      <c r="AO37" s="1152"/>
      <c r="AP37" s="1135"/>
      <c r="AQ37" s="1152"/>
      <c r="AR37" s="1152"/>
      <c r="AS37" s="1135"/>
      <c r="AT37" s="1152"/>
      <c r="AU37" s="1152"/>
      <c r="AV37" s="1135"/>
      <c r="AW37" s="1152"/>
      <c r="AX37" s="1152"/>
      <c r="AY37" s="1135"/>
      <c r="AZ37" s="1152"/>
      <c r="BA37" s="1152"/>
      <c r="BB37" s="1135"/>
      <c r="BC37" s="1152"/>
      <c r="BD37" s="1152"/>
      <c r="BE37" s="1135"/>
      <c r="BF37" s="1152"/>
      <c r="BG37" s="1152"/>
      <c r="BH37" s="1135"/>
      <c r="BI37" s="1138"/>
      <c r="BJ37" s="1138"/>
      <c r="BK37" s="1139"/>
      <c r="BL37" s="1127"/>
      <c r="BM37" s="1138"/>
      <c r="BN37" s="1139"/>
      <c r="BO37" s="1117"/>
      <c r="BP37" s="884"/>
      <c r="BQ37" s="877"/>
    </row>
    <row r="38" spans="1:69" ht="18.75" customHeight="1">
      <c r="A38" s="1153" t="s">
        <v>450</v>
      </c>
      <c r="B38" s="1568"/>
      <c r="C38" s="1155" t="s">
        <v>334</v>
      </c>
      <c r="D38" s="1136">
        <v>65</v>
      </c>
      <c r="E38" s="1156">
        <v>81</v>
      </c>
      <c r="F38" s="1430">
        <f>(E38/D38)</f>
        <v>1.2461538461538462</v>
      </c>
      <c r="G38" s="1136">
        <v>65</v>
      </c>
      <c r="H38" s="1134">
        <v>74</v>
      </c>
      <c r="I38" s="1430">
        <f>(H38/G38)</f>
        <v>1.1384615384615384</v>
      </c>
      <c r="J38" s="1136">
        <v>65</v>
      </c>
      <c r="K38" s="1134">
        <v>45</v>
      </c>
      <c r="L38" s="1430">
        <f>(K38/J38)</f>
        <v>0.6923076923076923</v>
      </c>
      <c r="M38" s="1134">
        <v>65</v>
      </c>
      <c r="N38" s="1134">
        <v>85</v>
      </c>
      <c r="O38" s="1430">
        <f>(N38/M38)</f>
        <v>1.3076923076923077</v>
      </c>
      <c r="P38" s="1134">
        <v>65</v>
      </c>
      <c r="Q38" s="1134">
        <v>43</v>
      </c>
      <c r="R38" s="1430">
        <f>(Q38/P38)</f>
        <v>0.6615384615384615</v>
      </c>
      <c r="S38" s="1134">
        <v>65</v>
      </c>
      <c r="T38" s="1134">
        <v>54.7</v>
      </c>
      <c r="U38" s="1430">
        <f>(T38/S38)</f>
        <v>0.8415384615384616</v>
      </c>
      <c r="V38" s="1134">
        <v>65</v>
      </c>
      <c r="W38" s="1134">
        <v>62</v>
      </c>
      <c r="X38" s="1430">
        <f>(W38/V38)</f>
        <v>0.9538461538461539</v>
      </c>
      <c r="Y38" s="1134">
        <v>65</v>
      </c>
      <c r="Z38" s="1134">
        <v>33</v>
      </c>
      <c r="AA38" s="1430">
        <f>(Z38/Y38)</f>
        <v>0.5076923076923077</v>
      </c>
      <c r="AB38" s="1134">
        <v>65</v>
      </c>
      <c r="AC38" s="1134">
        <v>65</v>
      </c>
      <c r="AD38" s="1135">
        <f aca="true" t="shared" si="5" ref="AD38:AD45">(AC38/AB38)*100%</f>
        <v>1</v>
      </c>
      <c r="AE38" s="1134">
        <v>65</v>
      </c>
      <c r="AF38" s="1134">
        <v>69</v>
      </c>
      <c r="AG38" s="1135">
        <f aca="true" t="shared" si="6" ref="AG38:AG45">(AF38/AE38)*100%</f>
        <v>1.0615384615384615</v>
      </c>
      <c r="AH38" s="1134">
        <v>65</v>
      </c>
      <c r="AI38" s="1134">
        <v>88</v>
      </c>
      <c r="AJ38" s="1135">
        <f aca="true" t="shared" si="7" ref="AJ38:AJ45">(AI38/AH38)*100%</f>
        <v>1.353846153846154</v>
      </c>
      <c r="AK38" s="1134">
        <v>65</v>
      </c>
      <c r="AL38" s="1134">
        <v>56.14</v>
      </c>
      <c r="AM38" s="1135">
        <f aca="true" t="shared" si="8" ref="AM38:AM45">(AL38/AK38)*100%</f>
        <v>0.8636923076923076</v>
      </c>
      <c r="AN38" s="1134">
        <v>65</v>
      </c>
      <c r="AO38" s="1134">
        <v>88</v>
      </c>
      <c r="AP38" s="1135">
        <f aca="true" t="shared" si="9" ref="AP38:AP45">(AO38/AN38)*100%</f>
        <v>1.353846153846154</v>
      </c>
      <c r="AQ38" s="1134">
        <v>65</v>
      </c>
      <c r="AR38" s="1134">
        <v>72</v>
      </c>
      <c r="AS38" s="1135">
        <f aca="true" t="shared" si="10" ref="AS38:AS45">(AR38/AQ38)*100%</f>
        <v>1.1076923076923078</v>
      </c>
      <c r="AT38" s="1134">
        <v>65</v>
      </c>
      <c r="AU38" s="1134">
        <v>26</v>
      </c>
      <c r="AV38" s="1135">
        <f aca="true" t="shared" si="11" ref="AV38:AV45">(AU38/AT38)*100%</f>
        <v>0.4</v>
      </c>
      <c r="AW38" s="1134">
        <v>65</v>
      </c>
      <c r="AX38" s="1134">
        <v>0</v>
      </c>
      <c r="AY38" s="1135">
        <f aca="true" t="shared" si="12" ref="AY38:AY45">(AX38/AW38)*100%</f>
        <v>0</v>
      </c>
      <c r="AZ38" s="1134">
        <v>0</v>
      </c>
      <c r="BA38" s="1134">
        <v>0</v>
      </c>
      <c r="BB38" s="1135">
        <v>0</v>
      </c>
      <c r="BC38" s="1134">
        <v>65</v>
      </c>
      <c r="BD38" s="1134">
        <v>0</v>
      </c>
      <c r="BE38" s="1135">
        <f aca="true" t="shared" si="13" ref="BE38:BE44">(BD38/BC38)*100%</f>
        <v>0</v>
      </c>
      <c r="BF38" s="1134">
        <v>0</v>
      </c>
      <c r="BG38" s="1134">
        <v>0</v>
      </c>
      <c r="BH38" s="1135">
        <v>0</v>
      </c>
      <c r="BI38" s="1138">
        <f>(D38+G38+J38+M38+P38+S38+V38+Y38+AB38+AE38+AH38+AK38+AN38+AQ38+AT38)/15</f>
        <v>65</v>
      </c>
      <c r="BJ38" s="1138">
        <f>(E38+H38+K38+N38+Q38+T38+W38+Z38+AC38+AF38+AI38+AL38+AO38+AR38+AU38)/15</f>
        <v>62.78933333333334</v>
      </c>
      <c r="BK38" s="1139">
        <f aca="true" t="shared" si="14" ref="BK38:BK45">(BJ38/BI38)*100%</f>
        <v>0.9659897435897437</v>
      </c>
      <c r="BL38" s="1127">
        <v>65</v>
      </c>
      <c r="BM38" s="1127">
        <f>(AX38+BD38+BG38)/3</f>
        <v>0</v>
      </c>
      <c r="BN38" s="1139">
        <f aca="true" t="shared" si="15" ref="BN38:BN45">(BM38/BL38)*100%</f>
        <v>0</v>
      </c>
      <c r="BO38" s="1433">
        <f>(J38+M38+P38+S38+V38+Y38+AB38+AE38+AH38+AK38+AN38+AQ38+AT38+AW38+AZ38)/15</f>
        <v>60.666666666666664</v>
      </c>
      <c r="BP38" s="1434">
        <f>(K38+N38+Q38+T38+W38+Z38+AC38+AF38+AI38+AL38+AO38+AR38+AU38+AX38+BA38+E38+H38+BD38+BG38)/15</f>
        <v>62.78933333333334</v>
      </c>
      <c r="BQ38" s="1431">
        <f>(BP38/BO38)*100%</f>
        <v>1.0349890109890112</v>
      </c>
    </row>
    <row r="39" spans="1:69" ht="20.25" customHeight="1">
      <c r="A39" s="1153" t="s">
        <v>449</v>
      </c>
      <c r="B39" s="1568"/>
      <c r="C39" s="1155" t="s">
        <v>335</v>
      </c>
      <c r="D39" s="1144">
        <v>80</v>
      </c>
      <c r="E39" s="1157">
        <v>50</v>
      </c>
      <c r="F39" s="1430">
        <f>(E39/D39)</f>
        <v>0.625</v>
      </c>
      <c r="G39" s="1144">
        <v>80</v>
      </c>
      <c r="H39" s="1143">
        <v>67</v>
      </c>
      <c r="I39" s="1430">
        <f>(H39/G39)</f>
        <v>0.8375</v>
      </c>
      <c r="J39" s="1144">
        <v>80</v>
      </c>
      <c r="K39" s="1143">
        <v>67</v>
      </c>
      <c r="L39" s="1430">
        <f>(K39/J39)</f>
        <v>0.8375</v>
      </c>
      <c r="M39" s="1143">
        <v>80</v>
      </c>
      <c r="N39" s="1143">
        <v>51.3</v>
      </c>
      <c r="O39" s="1430">
        <f>(N39/M39)</f>
        <v>0.64125</v>
      </c>
      <c r="P39" s="1143">
        <v>80</v>
      </c>
      <c r="Q39" s="1143">
        <v>66</v>
      </c>
      <c r="R39" s="1430">
        <f>(Q39/P39)</f>
        <v>0.825</v>
      </c>
      <c r="S39" s="1143">
        <v>80</v>
      </c>
      <c r="T39" s="1143">
        <v>66.1</v>
      </c>
      <c r="U39" s="1430">
        <f>(T39/S39)</f>
        <v>0.8262499999999999</v>
      </c>
      <c r="V39" s="1143">
        <v>80</v>
      </c>
      <c r="W39" s="1143">
        <v>59.4</v>
      </c>
      <c r="X39" s="1430">
        <f>(W39/V39)</f>
        <v>0.7424999999999999</v>
      </c>
      <c r="Y39" s="1143">
        <v>80</v>
      </c>
      <c r="Z39" s="1143">
        <v>42</v>
      </c>
      <c r="AA39" s="1430">
        <f>(Z39/Y39)</f>
        <v>0.525</v>
      </c>
      <c r="AB39" s="1143">
        <v>80</v>
      </c>
      <c r="AC39" s="1143">
        <v>73</v>
      </c>
      <c r="AD39" s="1135">
        <f t="shared" si="5"/>
        <v>0.9125</v>
      </c>
      <c r="AE39" s="1143">
        <v>80</v>
      </c>
      <c r="AF39" s="1143">
        <v>58</v>
      </c>
      <c r="AG39" s="1135">
        <f t="shared" si="6"/>
        <v>0.725</v>
      </c>
      <c r="AH39" s="1143">
        <v>80</v>
      </c>
      <c r="AI39" s="1143">
        <v>100</v>
      </c>
      <c r="AJ39" s="1135">
        <f t="shared" si="7"/>
        <v>1.25</v>
      </c>
      <c r="AK39" s="1143">
        <v>80</v>
      </c>
      <c r="AL39" s="1143">
        <v>65</v>
      </c>
      <c r="AM39" s="1135">
        <f t="shared" si="8"/>
        <v>0.8125</v>
      </c>
      <c r="AN39" s="1143">
        <v>80</v>
      </c>
      <c r="AO39" s="1143">
        <v>100</v>
      </c>
      <c r="AP39" s="1135">
        <f t="shared" si="9"/>
        <v>1.25</v>
      </c>
      <c r="AQ39" s="1143">
        <v>80</v>
      </c>
      <c r="AR39" s="1143">
        <v>90</v>
      </c>
      <c r="AS39" s="1135">
        <f t="shared" si="10"/>
        <v>1.125</v>
      </c>
      <c r="AT39" s="1143">
        <v>80</v>
      </c>
      <c r="AU39" s="1143">
        <v>28</v>
      </c>
      <c r="AV39" s="1135">
        <f t="shared" si="11"/>
        <v>0.35</v>
      </c>
      <c r="AW39" s="1143">
        <v>80</v>
      </c>
      <c r="AX39" s="1143">
        <v>89</v>
      </c>
      <c r="AY39" s="1135">
        <f t="shared" si="12"/>
        <v>1.1125</v>
      </c>
      <c r="AZ39" s="1143">
        <v>80</v>
      </c>
      <c r="BA39" s="1143">
        <v>0</v>
      </c>
      <c r="BB39" s="1135">
        <f aca="true" t="shared" si="16" ref="BB39:BB45">(BA39/AZ39)*100%</f>
        <v>0</v>
      </c>
      <c r="BC39" s="1143">
        <v>80</v>
      </c>
      <c r="BD39" s="1143">
        <v>0</v>
      </c>
      <c r="BE39" s="1135">
        <f t="shared" si="13"/>
        <v>0</v>
      </c>
      <c r="BF39" s="1143">
        <v>80</v>
      </c>
      <c r="BG39" s="1143">
        <v>0</v>
      </c>
      <c r="BH39" s="1135">
        <f aca="true" t="shared" si="17" ref="BH39:BH45">(BG39/BF39)*100%</f>
        <v>0</v>
      </c>
      <c r="BI39" s="1138">
        <f aca="true" t="shared" si="18" ref="BI39:BJ42">(D39+G39+J39+M39+P39+S39+V39+Y39+AB39+AE39+AH39+AK39+AN39+AQ39+AT39)/15</f>
        <v>80</v>
      </c>
      <c r="BJ39" s="1138">
        <f t="shared" si="18"/>
        <v>65.52</v>
      </c>
      <c r="BK39" s="1139">
        <f t="shared" si="14"/>
        <v>0.819</v>
      </c>
      <c r="BL39" s="1127">
        <f>(AW39+AZ39+BC39+BF39)/4</f>
        <v>80</v>
      </c>
      <c r="BM39" s="1127">
        <f>(AX39+BA39+BD39+BG39)/4</f>
        <v>22.25</v>
      </c>
      <c r="BN39" s="1139">
        <f>(BM39/BL39)*100%</f>
        <v>0.278125</v>
      </c>
      <c r="BO39" s="1433">
        <f>(J39+M39+P39+S39+V39+Y39+AB39+AE39+AH39+AK39+AN39+AQ39+AT39+AW39+AZ39)/15</f>
        <v>80</v>
      </c>
      <c r="BP39" s="1434">
        <f>(K39+N39+Q39+T39+W39+Z39+AC39+AF39+AI39+AL39+AO39+AR39+AU39+AX39+BA39+E39+H39+BD39+BG39)/16</f>
        <v>66.9875</v>
      </c>
      <c r="BQ39" s="1431">
        <f>(BP39/BO39)*100%</f>
        <v>0.8373437499999999</v>
      </c>
    </row>
    <row r="40" spans="1:69" ht="68.25" customHeight="1">
      <c r="A40" s="1153">
        <v>2</v>
      </c>
      <c r="B40" s="1568"/>
      <c r="C40" s="1128" t="s">
        <v>336</v>
      </c>
      <c r="D40" s="1157">
        <v>10.6</v>
      </c>
      <c r="E40" s="1157">
        <v>0.08</v>
      </c>
      <c r="F40" s="1430">
        <f>(E40/D40)</f>
        <v>0.007547169811320755</v>
      </c>
      <c r="G40" s="1157">
        <v>10.6</v>
      </c>
      <c r="H40" s="1143">
        <v>3.1</v>
      </c>
      <c r="I40" s="1430">
        <f>(H40/G40)</f>
        <v>0.29245283018867924</v>
      </c>
      <c r="J40" s="1157">
        <v>10.6</v>
      </c>
      <c r="K40" s="1143">
        <v>2.3</v>
      </c>
      <c r="L40" s="1430">
        <f>(K40/J40)</f>
        <v>0.21698113207547168</v>
      </c>
      <c r="M40" s="1143">
        <v>10.6</v>
      </c>
      <c r="N40" s="1143">
        <v>0.06</v>
      </c>
      <c r="O40" s="1430">
        <f>(N40/M40)</f>
        <v>0.005660377358490566</v>
      </c>
      <c r="P40" s="1143">
        <v>10.6</v>
      </c>
      <c r="Q40" s="1143">
        <v>0.39</v>
      </c>
      <c r="R40" s="1430">
        <f>(Q40/P40)</f>
        <v>0.036792452830188685</v>
      </c>
      <c r="S40" s="1143">
        <v>10.6</v>
      </c>
      <c r="T40" s="1143">
        <v>2.8</v>
      </c>
      <c r="U40" s="1430">
        <f>(T40/S40)</f>
        <v>0.2641509433962264</v>
      </c>
      <c r="V40" s="1143">
        <v>10.6</v>
      </c>
      <c r="W40" s="1143">
        <v>0.2</v>
      </c>
      <c r="X40" s="1430">
        <f>(W40/V40)</f>
        <v>0.01886792452830189</v>
      </c>
      <c r="Y40" s="1143">
        <v>10.6</v>
      </c>
      <c r="Z40" s="1143">
        <v>9.5</v>
      </c>
      <c r="AA40" s="1430">
        <f>(Z40/Y40)</f>
        <v>0.8962264150943396</v>
      </c>
      <c r="AB40" s="1143">
        <v>10.6</v>
      </c>
      <c r="AC40" s="1143">
        <v>2.3</v>
      </c>
      <c r="AD40" s="1135">
        <f t="shared" si="5"/>
        <v>0.21698113207547168</v>
      </c>
      <c r="AE40" s="1143">
        <v>10.6</v>
      </c>
      <c r="AF40" s="1143">
        <v>8.3</v>
      </c>
      <c r="AG40" s="1135">
        <f t="shared" si="6"/>
        <v>0.7830188679245284</v>
      </c>
      <c r="AH40" s="1143">
        <v>10.6</v>
      </c>
      <c r="AI40" s="1143">
        <v>9</v>
      </c>
      <c r="AJ40" s="1135">
        <f t="shared" si="7"/>
        <v>0.8490566037735849</v>
      </c>
      <c r="AK40" s="1143">
        <v>10.6</v>
      </c>
      <c r="AL40" s="1143">
        <v>1.4</v>
      </c>
      <c r="AM40" s="1135">
        <f t="shared" si="8"/>
        <v>0.1320754716981132</v>
      </c>
      <c r="AN40" s="1143">
        <v>10.6</v>
      </c>
      <c r="AO40" s="1143">
        <v>0.8</v>
      </c>
      <c r="AP40" s="1135">
        <f t="shared" si="9"/>
        <v>0.07547169811320756</v>
      </c>
      <c r="AQ40" s="1143">
        <v>10.6</v>
      </c>
      <c r="AR40" s="1143">
        <v>4.6</v>
      </c>
      <c r="AS40" s="1135">
        <f t="shared" si="10"/>
        <v>0.43396226415094336</v>
      </c>
      <c r="AT40" s="1143">
        <v>10.6</v>
      </c>
      <c r="AU40" s="1143">
        <v>4.1</v>
      </c>
      <c r="AV40" s="1135">
        <f t="shared" si="11"/>
        <v>0.38679245283018865</v>
      </c>
      <c r="AW40" s="1143">
        <v>10.6</v>
      </c>
      <c r="AX40" s="1143">
        <v>1.1</v>
      </c>
      <c r="AY40" s="1135">
        <f t="shared" si="12"/>
        <v>0.1037735849056604</v>
      </c>
      <c r="AZ40" s="1143">
        <v>10.6</v>
      </c>
      <c r="BA40" s="1143">
        <v>0</v>
      </c>
      <c r="BB40" s="1135">
        <f t="shared" si="16"/>
        <v>0</v>
      </c>
      <c r="BC40" s="1143">
        <v>10.6</v>
      </c>
      <c r="BD40" s="1142">
        <v>0</v>
      </c>
      <c r="BE40" s="1135">
        <f t="shared" si="13"/>
        <v>0</v>
      </c>
      <c r="BF40" s="1143">
        <v>10.6</v>
      </c>
      <c r="BG40" s="1143">
        <v>0</v>
      </c>
      <c r="BH40" s="1135">
        <f t="shared" si="17"/>
        <v>0</v>
      </c>
      <c r="BI40" s="1138">
        <f t="shared" si="18"/>
        <v>10.599999999999998</v>
      </c>
      <c r="BJ40" s="1138">
        <f t="shared" si="18"/>
        <v>3.262</v>
      </c>
      <c r="BK40" s="1135">
        <f t="shared" si="14"/>
        <v>0.30773584905660384</v>
      </c>
      <c r="BL40" s="1127">
        <f>(AW40+AZ40+BC40+BF40)/4</f>
        <v>10.6</v>
      </c>
      <c r="BM40" s="1127">
        <f>(AX40+BA40+BD40+BG40)/4</f>
        <v>0.275</v>
      </c>
      <c r="BN40" s="1139">
        <f t="shared" si="15"/>
        <v>0.0259433962264151</v>
      </c>
      <c r="BO40" s="1433">
        <f>(J40+M40+P40+S40+V40+Y40+AB40+AE40+AH40+AK40+AN40+AQ40+AT40+AW40+AZ40)/15</f>
        <v>10.599999999999998</v>
      </c>
      <c r="BP40" s="1434">
        <f>(K40+N40+Q40+T40+W40+Z40+AC40+AF40+AI40+AL40+AO40+AR40+AU40+AX40+BA40+E40+H40+BD40+BG40)/16</f>
        <v>3.126875</v>
      </c>
      <c r="BQ40" s="1432">
        <f>(BP40/BO40)*100%</f>
        <v>0.29498820754716987</v>
      </c>
    </row>
    <row r="41" spans="1:69" ht="48.75" customHeight="1">
      <c r="A41" s="1153">
        <v>3</v>
      </c>
      <c r="B41" s="1568"/>
      <c r="C41" s="1128" t="s">
        <v>337</v>
      </c>
      <c r="D41" s="1144">
        <v>100</v>
      </c>
      <c r="E41" s="1144">
        <v>100</v>
      </c>
      <c r="F41" s="1430">
        <f>(E41/D41)</f>
        <v>1</v>
      </c>
      <c r="G41" s="1144">
        <v>100</v>
      </c>
      <c r="H41" s="1143">
        <v>100</v>
      </c>
      <c r="I41" s="1430">
        <f>(H41/G41)</f>
        <v>1</v>
      </c>
      <c r="J41" s="1144">
        <v>100</v>
      </c>
      <c r="K41" s="1143">
        <v>100</v>
      </c>
      <c r="L41" s="1430">
        <f>(K41/J41)</f>
        <v>1</v>
      </c>
      <c r="M41" s="1143">
        <v>100</v>
      </c>
      <c r="N41" s="1143">
        <v>100</v>
      </c>
      <c r="O41" s="1430">
        <f>(N41/M41)</f>
        <v>1</v>
      </c>
      <c r="P41" s="1143">
        <v>100</v>
      </c>
      <c r="Q41" s="1143">
        <v>100</v>
      </c>
      <c r="R41" s="1430">
        <f>(Q41/P41)</f>
        <v>1</v>
      </c>
      <c r="S41" s="1143">
        <v>100</v>
      </c>
      <c r="T41" s="1143">
        <v>100</v>
      </c>
      <c r="U41" s="1430">
        <f>(T41/S41)</f>
        <v>1</v>
      </c>
      <c r="V41" s="1143">
        <v>100</v>
      </c>
      <c r="W41" s="1143">
        <v>100</v>
      </c>
      <c r="X41" s="1430">
        <f>(W41/V41)</f>
        <v>1</v>
      </c>
      <c r="Y41" s="1143">
        <v>100</v>
      </c>
      <c r="Z41" s="1143">
        <v>100</v>
      </c>
      <c r="AA41" s="1430">
        <f>(Z41/Y41)</f>
        <v>1</v>
      </c>
      <c r="AB41" s="1143">
        <v>100</v>
      </c>
      <c r="AC41" s="1143">
        <v>100</v>
      </c>
      <c r="AD41" s="1135">
        <f t="shared" si="5"/>
        <v>1</v>
      </c>
      <c r="AE41" s="1143">
        <v>100</v>
      </c>
      <c r="AF41" s="1143">
        <v>100</v>
      </c>
      <c r="AG41" s="1135">
        <f t="shared" si="6"/>
        <v>1</v>
      </c>
      <c r="AH41" s="1143">
        <v>100</v>
      </c>
      <c r="AI41" s="1143">
        <v>100</v>
      </c>
      <c r="AJ41" s="1135">
        <f t="shared" si="7"/>
        <v>1</v>
      </c>
      <c r="AK41" s="1143">
        <v>100</v>
      </c>
      <c r="AL41" s="1143">
        <v>100</v>
      </c>
      <c r="AM41" s="1135">
        <f t="shared" si="8"/>
        <v>1</v>
      </c>
      <c r="AN41" s="1143">
        <v>100</v>
      </c>
      <c r="AO41" s="1143">
        <v>100</v>
      </c>
      <c r="AP41" s="1135">
        <f t="shared" si="9"/>
        <v>1</v>
      </c>
      <c r="AQ41" s="1143">
        <v>100</v>
      </c>
      <c r="AR41" s="1143">
        <v>100</v>
      </c>
      <c r="AS41" s="1135">
        <f t="shared" si="10"/>
        <v>1</v>
      </c>
      <c r="AT41" s="1143">
        <v>100</v>
      </c>
      <c r="AU41" s="1143">
        <v>100</v>
      </c>
      <c r="AV41" s="1135">
        <f t="shared" si="11"/>
        <v>1</v>
      </c>
      <c r="AW41" s="1143">
        <v>100</v>
      </c>
      <c r="AX41" s="1143">
        <v>100</v>
      </c>
      <c r="AY41" s="1135">
        <f t="shared" si="12"/>
        <v>1</v>
      </c>
      <c r="AZ41" s="1143">
        <v>100</v>
      </c>
      <c r="BA41" s="1143">
        <v>0</v>
      </c>
      <c r="BB41" s="1135">
        <f t="shared" si="16"/>
        <v>0</v>
      </c>
      <c r="BC41" s="1143">
        <v>100</v>
      </c>
      <c r="BD41" s="1143">
        <v>0</v>
      </c>
      <c r="BE41" s="1135">
        <f t="shared" si="13"/>
        <v>0</v>
      </c>
      <c r="BF41" s="1143">
        <v>100</v>
      </c>
      <c r="BG41" s="1143">
        <v>0</v>
      </c>
      <c r="BH41" s="1135">
        <f t="shared" si="17"/>
        <v>0</v>
      </c>
      <c r="BI41" s="1138">
        <f t="shared" si="18"/>
        <v>100</v>
      </c>
      <c r="BJ41" s="1138">
        <f t="shared" si="18"/>
        <v>100</v>
      </c>
      <c r="BK41" s="1135">
        <f t="shared" si="14"/>
        <v>1</v>
      </c>
      <c r="BL41" s="1127">
        <f>(AW41+AZ41+BC41+BF41)/4</f>
        <v>100</v>
      </c>
      <c r="BM41" s="1127">
        <f>(AX41+BA41+BD41+BG41)/3</f>
        <v>33.333333333333336</v>
      </c>
      <c r="BN41" s="1139">
        <f t="shared" si="15"/>
        <v>0.33333333333333337</v>
      </c>
      <c r="BO41" s="1433">
        <f>(J41+M41+P41+S41+V41+Y41+AB41+AE41+AH41+AK41+AN41+AQ41+AT41+AW41+AZ41)/15</f>
        <v>100</v>
      </c>
      <c r="BP41" s="1434">
        <f>(K41+N41+Q41+T41+W41+Z41+AC41+AF41+AI41+AL41+AO41+AR41+AU41+AX41+BA41+E41+H41+BD41+BG41)/16</f>
        <v>100</v>
      </c>
      <c r="BQ41" s="1432">
        <f>(BP41/BO41)*100%</f>
        <v>1</v>
      </c>
    </row>
    <row r="42" spans="1:256" s="885" customFormat="1" ht="56.25" customHeight="1">
      <c r="A42" s="1153">
        <v>4</v>
      </c>
      <c r="B42" s="1568"/>
      <c r="C42" s="1129" t="s">
        <v>338</v>
      </c>
      <c r="D42" s="1144">
        <v>85</v>
      </c>
      <c r="E42" s="1157">
        <v>97.5</v>
      </c>
      <c r="F42" s="1430">
        <f>(E42/D42)</f>
        <v>1.1470588235294117</v>
      </c>
      <c r="G42" s="1144">
        <v>85</v>
      </c>
      <c r="H42" s="1143">
        <v>92</v>
      </c>
      <c r="I42" s="1430">
        <f>(H42/G42)</f>
        <v>1.0823529411764705</v>
      </c>
      <c r="J42" s="1144">
        <v>85</v>
      </c>
      <c r="K42" s="1143">
        <v>86</v>
      </c>
      <c r="L42" s="1430">
        <f>(K42/J42)</f>
        <v>1.011764705882353</v>
      </c>
      <c r="M42" s="1143">
        <v>85</v>
      </c>
      <c r="N42" s="1143">
        <v>96</v>
      </c>
      <c r="O42" s="1430">
        <f>(N42/M42)</f>
        <v>1.1294117647058823</v>
      </c>
      <c r="P42" s="1143">
        <v>85</v>
      </c>
      <c r="Q42" s="1143">
        <v>89</v>
      </c>
      <c r="R42" s="1430">
        <f>(Q42/P42)</f>
        <v>1.0470588235294118</v>
      </c>
      <c r="S42" s="1143">
        <v>85</v>
      </c>
      <c r="T42" s="1143">
        <v>89</v>
      </c>
      <c r="U42" s="1430">
        <f>(T42/S42)</f>
        <v>1.0470588235294118</v>
      </c>
      <c r="V42" s="1143">
        <v>85</v>
      </c>
      <c r="W42" s="1143">
        <v>96</v>
      </c>
      <c r="X42" s="1430">
        <f>(W42/V42)</f>
        <v>1.1294117647058823</v>
      </c>
      <c r="Y42" s="1143">
        <v>85</v>
      </c>
      <c r="Z42" s="1143">
        <v>97</v>
      </c>
      <c r="AA42" s="1430">
        <f>(Z42/Y42)</f>
        <v>1.1411764705882352</v>
      </c>
      <c r="AB42" s="1143">
        <v>85</v>
      </c>
      <c r="AC42" s="1143">
        <v>96.2</v>
      </c>
      <c r="AD42" s="1135">
        <f t="shared" si="5"/>
        <v>1.131764705882353</v>
      </c>
      <c r="AE42" s="1143">
        <v>85</v>
      </c>
      <c r="AF42" s="1143">
        <v>85</v>
      </c>
      <c r="AG42" s="1135">
        <f t="shared" si="6"/>
        <v>1</v>
      </c>
      <c r="AH42" s="1143">
        <v>85</v>
      </c>
      <c r="AI42" s="1143">
        <v>96</v>
      </c>
      <c r="AJ42" s="1135">
        <f t="shared" si="7"/>
        <v>1.1294117647058823</v>
      </c>
      <c r="AK42" s="1143">
        <v>85</v>
      </c>
      <c r="AL42" s="1143">
        <v>85</v>
      </c>
      <c r="AM42" s="1135">
        <f t="shared" si="8"/>
        <v>1</v>
      </c>
      <c r="AN42" s="1143">
        <v>85</v>
      </c>
      <c r="AO42" s="1143">
        <v>94</v>
      </c>
      <c r="AP42" s="1135">
        <f t="shared" si="9"/>
        <v>1.1058823529411765</v>
      </c>
      <c r="AQ42" s="1143">
        <v>85</v>
      </c>
      <c r="AR42" s="1143">
        <v>91</v>
      </c>
      <c r="AS42" s="1135">
        <f t="shared" si="10"/>
        <v>1.0705882352941176</v>
      </c>
      <c r="AT42" s="1143">
        <v>85</v>
      </c>
      <c r="AU42" s="1143">
        <v>89</v>
      </c>
      <c r="AV42" s="1135">
        <f t="shared" si="11"/>
        <v>1.0470588235294118</v>
      </c>
      <c r="AW42" s="1143">
        <v>85</v>
      </c>
      <c r="AX42" s="1143">
        <v>85</v>
      </c>
      <c r="AY42" s="1135">
        <f t="shared" si="12"/>
        <v>1</v>
      </c>
      <c r="AZ42" s="1143">
        <v>85</v>
      </c>
      <c r="BA42" s="1143">
        <v>0</v>
      </c>
      <c r="BB42" s="1135">
        <f t="shared" si="16"/>
        <v>0</v>
      </c>
      <c r="BC42" s="1143">
        <v>85</v>
      </c>
      <c r="BD42" s="1143">
        <v>0</v>
      </c>
      <c r="BE42" s="1135">
        <f t="shared" si="13"/>
        <v>0</v>
      </c>
      <c r="BF42" s="1143">
        <v>85</v>
      </c>
      <c r="BG42" s="1143">
        <v>0</v>
      </c>
      <c r="BH42" s="1135">
        <f t="shared" si="17"/>
        <v>0</v>
      </c>
      <c r="BI42" s="1138">
        <f t="shared" si="18"/>
        <v>85</v>
      </c>
      <c r="BJ42" s="1138">
        <f t="shared" si="18"/>
        <v>91.91333333333334</v>
      </c>
      <c r="BK42" s="1135">
        <f t="shared" si="14"/>
        <v>1.0813333333333335</v>
      </c>
      <c r="BL42" s="1127">
        <f>(AW42+AZ42+BC42+BF42)/4</f>
        <v>85</v>
      </c>
      <c r="BM42" s="1127">
        <f>(AX42+BA42+BD42+BG42)/4</f>
        <v>21.25</v>
      </c>
      <c r="BN42" s="1139">
        <f t="shared" si="15"/>
        <v>0.25</v>
      </c>
      <c r="BO42" s="1433">
        <f>(J42+M42+P42+S42+V42+Y42+AB42+AE42+AH42+AK42+AN42+AQ42+AT42+AW42+AZ42)/15</f>
        <v>85</v>
      </c>
      <c r="BP42" s="1434">
        <f>(K42+N42+Q42+T42+W42+Z42+AC42+AF42+AI42+AL42+AO42+AR42+AU42+AX42+BA42+E42+H42+BD42+BG42)/16</f>
        <v>91.48125</v>
      </c>
      <c r="BQ42" s="1432">
        <f>(BP42/BO42)*100%</f>
        <v>1.07625</v>
      </c>
      <c r="BR42" s="1048"/>
      <c r="BS42" s="1048"/>
      <c r="BT42" s="1048"/>
      <c r="BU42" s="1048"/>
      <c r="BV42" s="1048"/>
      <c r="BW42" s="1048"/>
      <c r="BX42" s="1048"/>
      <c r="BY42" s="1048"/>
      <c r="BZ42" s="1048"/>
      <c r="CA42" s="1048"/>
      <c r="CB42" s="1048"/>
      <c r="CC42" s="1048"/>
      <c r="CD42" s="1048"/>
      <c r="CE42" s="1048"/>
      <c r="CF42" s="1048"/>
      <c r="CG42" s="1048"/>
      <c r="CH42" s="1048"/>
      <c r="CI42" s="1048"/>
      <c r="CJ42" s="1048"/>
      <c r="CK42" s="1048"/>
      <c r="CL42" s="1048"/>
      <c r="CM42" s="1048"/>
      <c r="CN42" s="1048"/>
      <c r="CO42" s="1048"/>
      <c r="CP42" s="1048"/>
      <c r="CQ42" s="1048"/>
      <c r="CR42" s="1048"/>
      <c r="CS42" s="1048"/>
      <c r="CT42" s="1048"/>
      <c r="CU42" s="1048"/>
      <c r="CV42" s="1048"/>
      <c r="CW42" s="1048"/>
      <c r="CX42" s="1048"/>
      <c r="CY42" s="1048"/>
      <c r="CZ42" s="1048"/>
      <c r="DA42" s="1048"/>
      <c r="DB42" s="1048"/>
      <c r="DC42" s="1048"/>
      <c r="DD42" s="1048"/>
      <c r="DE42" s="1048"/>
      <c r="DF42" s="1048"/>
      <c r="DG42" s="1048"/>
      <c r="DH42" s="1048"/>
      <c r="DI42" s="1048"/>
      <c r="DJ42" s="1048"/>
      <c r="DK42" s="1048"/>
      <c r="DL42" s="1048"/>
      <c r="DM42" s="1048"/>
      <c r="DN42" s="1048"/>
      <c r="DO42" s="1048"/>
      <c r="DP42" s="1048"/>
      <c r="DQ42" s="1048"/>
      <c r="DR42" s="1048"/>
      <c r="DS42" s="1048"/>
      <c r="DT42" s="1048"/>
      <c r="DU42" s="1048"/>
      <c r="DV42" s="1048"/>
      <c r="DW42" s="1048"/>
      <c r="DX42" s="1048"/>
      <c r="DY42" s="1048"/>
      <c r="DZ42" s="1048"/>
      <c r="EA42" s="1048"/>
      <c r="EB42" s="1048"/>
      <c r="EC42" s="1048"/>
      <c r="ED42" s="1048"/>
      <c r="EE42" s="1048"/>
      <c r="EF42" s="1048"/>
      <c r="EG42" s="1048"/>
      <c r="EH42" s="1048"/>
      <c r="EI42" s="1048"/>
      <c r="EJ42" s="1048"/>
      <c r="EK42" s="1048"/>
      <c r="EL42" s="1048"/>
      <c r="EM42" s="1048"/>
      <c r="EN42" s="1048"/>
      <c r="EO42" s="1048"/>
      <c r="EP42" s="1048"/>
      <c r="EQ42" s="1048"/>
      <c r="ER42" s="1048"/>
      <c r="ES42" s="1048"/>
      <c r="ET42" s="1048"/>
      <c r="EU42" s="1048"/>
      <c r="EV42" s="1048"/>
      <c r="EW42" s="1048"/>
      <c r="EX42" s="1048"/>
      <c r="EY42" s="1048"/>
      <c r="EZ42" s="1048"/>
      <c r="FA42" s="1048"/>
      <c r="FB42" s="1048"/>
      <c r="FC42" s="1048"/>
      <c r="FD42" s="1048"/>
      <c r="FE42" s="1048"/>
      <c r="FF42" s="1048"/>
      <c r="FG42" s="1048"/>
      <c r="FH42" s="1048"/>
      <c r="FI42" s="1048"/>
      <c r="FJ42" s="1048"/>
      <c r="FK42" s="1048"/>
      <c r="FL42" s="1048"/>
      <c r="FM42" s="1048"/>
      <c r="FN42" s="1048"/>
      <c r="FO42" s="1048"/>
      <c r="FP42" s="1048"/>
      <c r="FQ42" s="1048"/>
      <c r="FR42" s="1048"/>
      <c r="FS42" s="1048"/>
      <c r="FT42" s="1048"/>
      <c r="FU42" s="1048"/>
      <c r="FV42" s="1048"/>
      <c r="FW42" s="1048"/>
      <c r="FX42" s="1048"/>
      <c r="FY42" s="1048"/>
      <c r="FZ42" s="1048"/>
      <c r="GA42" s="1048"/>
      <c r="GB42" s="1048"/>
      <c r="GC42" s="1048"/>
      <c r="GD42" s="1048"/>
      <c r="GE42" s="1048"/>
      <c r="GF42" s="1048"/>
      <c r="GG42" s="1048"/>
      <c r="GH42" s="1048"/>
      <c r="GI42" s="1048"/>
      <c r="GJ42" s="1048"/>
      <c r="GK42" s="1048"/>
      <c r="GL42" s="1048"/>
      <c r="GM42" s="1048"/>
      <c r="GN42" s="1048"/>
      <c r="GO42" s="1048"/>
      <c r="GP42" s="1048"/>
      <c r="GQ42" s="1048"/>
      <c r="GR42" s="1048"/>
      <c r="GS42" s="1048"/>
      <c r="GT42" s="1048"/>
      <c r="GU42" s="1048"/>
      <c r="GV42" s="1048"/>
      <c r="GW42" s="1048"/>
      <c r="GX42" s="1048"/>
      <c r="GY42" s="1048"/>
      <c r="GZ42" s="1048"/>
      <c r="HA42" s="1048"/>
      <c r="HB42" s="1048"/>
      <c r="HC42" s="1048"/>
      <c r="HD42" s="1048"/>
      <c r="HE42" s="1048"/>
      <c r="HF42" s="1048"/>
      <c r="HG42" s="1048"/>
      <c r="HH42" s="1048"/>
      <c r="HI42" s="1048"/>
      <c r="HJ42" s="1048"/>
      <c r="HK42" s="1048"/>
      <c r="HL42" s="1048"/>
      <c r="HM42" s="1048"/>
      <c r="HN42" s="1048"/>
      <c r="HO42" s="1048"/>
      <c r="HP42" s="1048"/>
      <c r="HQ42" s="1048"/>
      <c r="HR42" s="1048"/>
      <c r="HS42" s="1048"/>
      <c r="HT42" s="1048"/>
      <c r="HU42" s="1048"/>
      <c r="HV42" s="1048"/>
      <c r="HW42" s="1048"/>
      <c r="HX42" s="1048"/>
      <c r="HY42" s="1048"/>
      <c r="HZ42" s="1048"/>
      <c r="IA42" s="1048"/>
      <c r="IB42" s="1048"/>
      <c r="IC42" s="1048"/>
      <c r="ID42" s="1048"/>
      <c r="IE42" s="1048"/>
      <c r="IF42" s="1048"/>
      <c r="IG42" s="1048"/>
      <c r="IH42" s="1048"/>
      <c r="II42" s="1048"/>
      <c r="IJ42" s="1048"/>
      <c r="IK42" s="1048"/>
      <c r="IL42" s="1048"/>
      <c r="IM42" s="1048"/>
      <c r="IN42" s="1048"/>
      <c r="IO42" s="1048"/>
      <c r="IP42" s="1048"/>
      <c r="IQ42" s="1048"/>
      <c r="IR42" s="1048"/>
      <c r="IS42" s="1048"/>
      <c r="IT42" s="1048"/>
      <c r="IU42" s="1048"/>
      <c r="IV42" s="1048"/>
    </row>
    <row r="43" spans="1:67" s="883" customFormat="1" ht="27" customHeight="1" hidden="1">
      <c r="A43" s="1158"/>
      <c r="B43" s="1159"/>
      <c r="C43" s="1160"/>
      <c r="D43" s="1147"/>
      <c r="E43" s="1147"/>
      <c r="F43" s="1148"/>
      <c r="G43" s="1147"/>
      <c r="H43" s="1147"/>
      <c r="I43" s="1148"/>
      <c r="J43" s="1147"/>
      <c r="K43" s="1147"/>
      <c r="L43" s="1148"/>
      <c r="M43" s="1147"/>
      <c r="N43" s="1147"/>
      <c r="O43" s="1148"/>
      <c r="P43" s="1147"/>
      <c r="Q43" s="1147"/>
      <c r="R43" s="1148"/>
      <c r="S43" s="1147"/>
      <c r="T43" s="1147"/>
      <c r="U43" s="1148"/>
      <c r="V43" s="1147"/>
      <c r="W43" s="1147"/>
      <c r="X43" s="1148"/>
      <c r="Y43" s="1147"/>
      <c r="Z43" s="1147"/>
      <c r="AA43" s="1148"/>
      <c r="AB43" s="1147"/>
      <c r="AC43" s="1147"/>
      <c r="AD43" s="1148"/>
      <c r="AE43" s="1147"/>
      <c r="AF43" s="1147"/>
      <c r="AG43" s="1148"/>
      <c r="AH43" s="1147"/>
      <c r="AI43" s="1147"/>
      <c r="AJ43" s="1148"/>
      <c r="AK43" s="1147"/>
      <c r="AL43" s="1147"/>
      <c r="AM43" s="1148"/>
      <c r="AN43" s="1147"/>
      <c r="AO43" s="1147"/>
      <c r="AP43" s="1148"/>
      <c r="AQ43" s="1147"/>
      <c r="AR43" s="1147"/>
      <c r="AS43" s="1148"/>
      <c r="AT43" s="1147"/>
      <c r="AU43" s="1147"/>
      <c r="AV43" s="1148"/>
      <c r="AW43" s="1147"/>
      <c r="AX43" s="1147"/>
      <c r="AY43" s="1148"/>
      <c r="AZ43" s="1147"/>
      <c r="BA43" s="1147"/>
      <c r="BB43" s="1148"/>
      <c r="BC43" s="1147"/>
      <c r="BD43" s="1147"/>
      <c r="BE43" s="1148"/>
      <c r="BF43" s="1147"/>
      <c r="BG43" s="1147"/>
      <c r="BH43" s="1148"/>
      <c r="BI43" s="1149"/>
      <c r="BJ43" s="1149"/>
      <c r="BK43" s="1148"/>
      <c r="BL43" s="1146"/>
      <c r="BM43" s="1146"/>
      <c r="BN43" s="1150"/>
      <c r="BO43" s="882"/>
    </row>
    <row r="44" spans="1:67" ht="15.75" hidden="1">
      <c r="A44" s="1153">
        <v>1</v>
      </c>
      <c r="B44" s="1569" t="s">
        <v>355</v>
      </c>
      <c r="C44" s="1570"/>
      <c r="D44" s="1161"/>
      <c r="E44" s="1161"/>
      <c r="F44" s="1162" t="e">
        <f>(E44/D44)*100%</f>
        <v>#DIV/0!</v>
      </c>
      <c r="G44" s="1163"/>
      <c r="H44" s="1163"/>
      <c r="I44" s="1164" t="e">
        <f>(H44/G44)*100%</f>
        <v>#DIV/0!</v>
      </c>
      <c r="J44" s="1165"/>
      <c r="K44" s="1165"/>
      <c r="L44" s="1166" t="e">
        <f>(K44/J44)*100%</f>
        <v>#DIV/0!</v>
      </c>
      <c r="M44" s="1167"/>
      <c r="N44" s="1168"/>
      <c r="O44" s="1169" t="e">
        <f>(N44/M44)*100%</f>
        <v>#DIV/0!</v>
      </c>
      <c r="P44" s="1167"/>
      <c r="Q44" s="1168"/>
      <c r="R44" s="1169" t="e">
        <f>(Q44/P44)*100%</f>
        <v>#DIV/0!</v>
      </c>
      <c r="S44" s="1167"/>
      <c r="T44" s="1168"/>
      <c r="U44" s="1169" t="e">
        <f>(T44/S44)*100%</f>
        <v>#DIV/0!</v>
      </c>
      <c r="V44" s="1167"/>
      <c r="W44" s="1168"/>
      <c r="X44" s="1169" t="e">
        <f>(W44/V44)*100%</f>
        <v>#DIV/0!</v>
      </c>
      <c r="Y44" s="1167"/>
      <c r="Z44" s="1168"/>
      <c r="AA44" s="1169" t="e">
        <f>(Z44/Y44)*100%</f>
        <v>#DIV/0!</v>
      </c>
      <c r="AB44" s="1167"/>
      <c r="AC44" s="1168"/>
      <c r="AD44" s="1169" t="e">
        <f t="shared" si="5"/>
        <v>#DIV/0!</v>
      </c>
      <c r="AE44" s="1167"/>
      <c r="AF44" s="1168"/>
      <c r="AG44" s="1169" t="e">
        <f t="shared" si="6"/>
        <v>#DIV/0!</v>
      </c>
      <c r="AH44" s="1167"/>
      <c r="AI44" s="1168"/>
      <c r="AJ44" s="1169" t="e">
        <f t="shared" si="7"/>
        <v>#DIV/0!</v>
      </c>
      <c r="AK44" s="1168"/>
      <c r="AL44" s="1168"/>
      <c r="AM44" s="1169" t="e">
        <f t="shared" si="8"/>
        <v>#DIV/0!</v>
      </c>
      <c r="AN44" s="1168"/>
      <c r="AO44" s="1168"/>
      <c r="AP44" s="1169" t="e">
        <f t="shared" si="9"/>
        <v>#DIV/0!</v>
      </c>
      <c r="AQ44" s="1168"/>
      <c r="AR44" s="1168"/>
      <c r="AS44" s="1169" t="e">
        <f t="shared" si="10"/>
        <v>#DIV/0!</v>
      </c>
      <c r="AT44" s="1168"/>
      <c r="AU44" s="1168"/>
      <c r="AV44" s="1169" t="e">
        <f t="shared" si="11"/>
        <v>#DIV/0!</v>
      </c>
      <c r="AW44" s="1168"/>
      <c r="AX44" s="1168"/>
      <c r="AY44" s="1169" t="e">
        <f t="shared" si="12"/>
        <v>#DIV/0!</v>
      </c>
      <c r="AZ44" s="1168"/>
      <c r="BA44" s="1168"/>
      <c r="BB44" s="1169" t="e">
        <f t="shared" si="16"/>
        <v>#DIV/0!</v>
      </c>
      <c r="BC44" s="1168"/>
      <c r="BD44" s="1168"/>
      <c r="BE44" s="1169" t="e">
        <f t="shared" si="13"/>
        <v>#DIV/0!</v>
      </c>
      <c r="BF44" s="1168"/>
      <c r="BG44" s="1168"/>
      <c r="BH44" s="1169" t="e">
        <f t="shared" si="17"/>
        <v>#DIV/0!</v>
      </c>
      <c r="BI44" s="1170">
        <f>(D44+G44+J44+M44+P44+S44+V44+Y44+AB44+AE44+AH44+AK44+AN44+AQ44+AT44)</f>
        <v>0</v>
      </c>
      <c r="BJ44" s="1170">
        <f>(E44+H44+K44+N44+Q44+T44+W44+Z44+AC44+AF44+AI44+AL44+AO44+AR44+AU44)</f>
        <v>0</v>
      </c>
      <c r="BK44" s="1169" t="e">
        <f t="shared" si="14"/>
        <v>#DIV/0!</v>
      </c>
      <c r="BL44" s="1171">
        <f>AW44+AZ44+BC44+BF44</f>
        <v>0</v>
      </c>
      <c r="BM44" s="1171">
        <f>AX44+BA44+BD44+BG44</f>
        <v>0</v>
      </c>
      <c r="BN44" s="1172" t="e">
        <f t="shared" si="15"/>
        <v>#DIV/0!</v>
      </c>
      <c r="BO44" s="1049"/>
    </row>
    <row r="45" spans="2:66" ht="30" customHeight="1" hidden="1">
      <c r="B45" s="1118" t="s">
        <v>356</v>
      </c>
      <c r="D45" s="1173" t="e">
        <f>D44+#REF!</f>
        <v>#REF!</v>
      </c>
      <c r="E45" s="1173" t="e">
        <f>E44+#REF!</f>
        <v>#REF!</v>
      </c>
      <c r="F45" s="1174" t="e">
        <f>(E45/D45)*100%</f>
        <v>#REF!</v>
      </c>
      <c r="G45" s="1173" t="e">
        <f>G44+#REF!</f>
        <v>#REF!</v>
      </c>
      <c r="H45" s="1173" t="e">
        <f>H44+#REF!</f>
        <v>#REF!</v>
      </c>
      <c r="I45" s="1174" t="e">
        <f>(H45/G45)*100%</f>
        <v>#REF!</v>
      </c>
      <c r="J45" s="1173" t="e">
        <f>J44+#REF!</f>
        <v>#REF!</v>
      </c>
      <c r="K45" s="1173" t="e">
        <f>K44+#REF!</f>
        <v>#REF!</v>
      </c>
      <c r="L45" s="1174" t="e">
        <f>(K45/J45)*100%</f>
        <v>#REF!</v>
      </c>
      <c r="M45" s="1173" t="e">
        <f>M44+#REF!</f>
        <v>#REF!</v>
      </c>
      <c r="N45" s="1173" t="e">
        <f>N44+#REF!</f>
        <v>#REF!</v>
      </c>
      <c r="O45" s="1174" t="e">
        <f>(N45/M45)*100%</f>
        <v>#REF!</v>
      </c>
      <c r="P45" s="1173" t="e">
        <f>P44+#REF!</f>
        <v>#REF!</v>
      </c>
      <c r="Q45" s="1173" t="e">
        <f>Q44+#REF!</f>
        <v>#REF!</v>
      </c>
      <c r="R45" s="1174" t="e">
        <f>(Q45/P45)*100%</f>
        <v>#REF!</v>
      </c>
      <c r="S45" s="1173" t="e">
        <f>S44+#REF!</f>
        <v>#REF!</v>
      </c>
      <c r="T45" s="1173" t="e">
        <f>T44+#REF!</f>
        <v>#REF!</v>
      </c>
      <c r="U45" s="1174" t="e">
        <f>(T45/S45)*100%</f>
        <v>#REF!</v>
      </c>
      <c r="V45" s="1173" t="e">
        <f>V44+#REF!</f>
        <v>#REF!</v>
      </c>
      <c r="W45" s="1173" t="e">
        <f>W44+#REF!</f>
        <v>#REF!</v>
      </c>
      <c r="X45" s="1174" t="e">
        <f>(W45/V45)*100%</f>
        <v>#REF!</v>
      </c>
      <c r="Y45" s="1173" t="e">
        <f>Y44+#REF!</f>
        <v>#REF!</v>
      </c>
      <c r="Z45" s="1173" t="e">
        <f>Z44+#REF!</f>
        <v>#REF!</v>
      </c>
      <c r="AA45" s="1174" t="e">
        <f>(Z45/Y45)*100%</f>
        <v>#REF!</v>
      </c>
      <c r="AB45" s="1173" t="e">
        <f>AB44+#REF!</f>
        <v>#REF!</v>
      </c>
      <c r="AC45" s="1173" t="e">
        <f>AC44+#REF!</f>
        <v>#REF!</v>
      </c>
      <c r="AD45" s="1174" t="e">
        <f t="shared" si="5"/>
        <v>#REF!</v>
      </c>
      <c r="AE45" s="1173" t="e">
        <f>AE44+#REF!</f>
        <v>#REF!</v>
      </c>
      <c r="AF45" s="1173" t="e">
        <f>AF44+#REF!</f>
        <v>#REF!</v>
      </c>
      <c r="AG45" s="1174" t="e">
        <f t="shared" si="6"/>
        <v>#REF!</v>
      </c>
      <c r="AH45" s="1173" t="e">
        <f>AH44+#REF!</f>
        <v>#REF!</v>
      </c>
      <c r="AI45" s="1173" t="e">
        <f>AI44+#REF!</f>
        <v>#REF!</v>
      </c>
      <c r="AJ45" s="1174" t="e">
        <f t="shared" si="7"/>
        <v>#REF!</v>
      </c>
      <c r="AK45" s="1173" t="e">
        <f>AK44+#REF!</f>
        <v>#REF!</v>
      </c>
      <c r="AL45" s="1173" t="e">
        <f>AL44+#REF!</f>
        <v>#REF!</v>
      </c>
      <c r="AM45" s="1174" t="e">
        <f t="shared" si="8"/>
        <v>#REF!</v>
      </c>
      <c r="AN45" s="1173" t="e">
        <f>AN44+#REF!</f>
        <v>#REF!</v>
      </c>
      <c r="AO45" s="1173" t="e">
        <f>AO44+#REF!</f>
        <v>#REF!</v>
      </c>
      <c r="AP45" s="1174" t="e">
        <f t="shared" si="9"/>
        <v>#REF!</v>
      </c>
      <c r="AQ45" s="1173" t="e">
        <f>AQ44+#REF!</f>
        <v>#REF!</v>
      </c>
      <c r="AR45" s="1173" t="e">
        <f>AR44+#REF!</f>
        <v>#REF!</v>
      </c>
      <c r="AS45" s="1174" t="e">
        <f t="shared" si="10"/>
        <v>#REF!</v>
      </c>
      <c r="AT45" s="1173" t="e">
        <f>AT44+#REF!</f>
        <v>#REF!</v>
      </c>
      <c r="AU45" s="1173" t="e">
        <f>AU44+#REF!</f>
        <v>#REF!</v>
      </c>
      <c r="AV45" s="1174" t="e">
        <f t="shared" si="11"/>
        <v>#REF!</v>
      </c>
      <c r="AW45" s="1173" t="e">
        <f>AW44+#REF!</f>
        <v>#REF!</v>
      </c>
      <c r="AX45" s="1173" t="e">
        <f>AX44+#REF!</f>
        <v>#REF!</v>
      </c>
      <c r="AY45" s="1174" t="e">
        <f t="shared" si="12"/>
        <v>#REF!</v>
      </c>
      <c r="AZ45" s="1173" t="e">
        <f>AZ44+#REF!</f>
        <v>#REF!</v>
      </c>
      <c r="BA45" s="1173" t="e">
        <f>BA44+#REF!</f>
        <v>#REF!</v>
      </c>
      <c r="BB45" s="1174" t="e">
        <f t="shared" si="16"/>
        <v>#REF!</v>
      </c>
      <c r="BC45" s="1173" t="e">
        <f>BC44+#REF!</f>
        <v>#REF!</v>
      </c>
      <c r="BD45" s="1173" t="e">
        <f>BD44+#REF!</f>
        <v>#REF!</v>
      </c>
      <c r="BE45" s="1173" t="e">
        <f>(BE44+#REF!)*100</f>
        <v>#DIV/0!</v>
      </c>
      <c r="BF45" s="1173" t="e">
        <f>BF44+#REF!</f>
        <v>#REF!</v>
      </c>
      <c r="BG45" s="1173" t="e">
        <f>BG44+#REF!</f>
        <v>#REF!</v>
      </c>
      <c r="BH45" s="1174" t="e">
        <f t="shared" si="17"/>
        <v>#REF!</v>
      </c>
      <c r="BI45" s="1173" t="e">
        <f>#REF!+BI44</f>
        <v>#REF!</v>
      </c>
      <c r="BJ45" s="1173" t="e">
        <f>#REF!+BJ44</f>
        <v>#REF!</v>
      </c>
      <c r="BK45" s="1174" t="e">
        <f t="shared" si="14"/>
        <v>#REF!</v>
      </c>
      <c r="BL45" s="1175" t="e">
        <f>#REF!+BL44</f>
        <v>#REF!</v>
      </c>
      <c r="BM45" s="1175" t="e">
        <f>#REF!+BM44</f>
        <v>#REF!</v>
      </c>
      <c r="BN45" s="1176" t="e">
        <f t="shared" si="15"/>
        <v>#REF!</v>
      </c>
    </row>
    <row r="46" spans="2:61" ht="15.75" hidden="1">
      <c r="B46" s="1118" t="s">
        <v>339</v>
      </c>
      <c r="D46" s="1119" t="e">
        <f>D45/#REF!</f>
        <v>#REF!</v>
      </c>
      <c r="E46" s="1119" t="e">
        <f>E45/#REF!</f>
        <v>#REF!</v>
      </c>
      <c r="F46" s="1173"/>
      <c r="G46" s="1119" t="e">
        <f>G45/#REF!</f>
        <v>#REF!</v>
      </c>
      <c r="H46" s="1119" t="e">
        <f>H45/#REF!</f>
        <v>#REF!</v>
      </c>
      <c r="J46" s="1119" t="e">
        <f>J45/#REF!</f>
        <v>#REF!</v>
      </c>
      <c r="K46" s="1119" t="e">
        <f>K45/#REF!</f>
        <v>#REF!</v>
      </c>
      <c r="M46" s="1119" t="e">
        <f>M45/#REF!</f>
        <v>#REF!</v>
      </c>
      <c r="N46" s="1119" t="e">
        <f>N45/#REF!</f>
        <v>#REF!</v>
      </c>
      <c r="P46" s="1119" t="e">
        <f>P45/#REF!</f>
        <v>#REF!</v>
      </c>
      <c r="Q46" s="1119" t="e">
        <f>Q45/#REF!</f>
        <v>#REF!</v>
      </c>
      <c r="S46" s="1119" t="e">
        <f>S45/#REF!</f>
        <v>#REF!</v>
      </c>
      <c r="T46" s="1119" t="e">
        <f>T45/#REF!</f>
        <v>#REF!</v>
      </c>
      <c r="V46" s="1119" t="e">
        <f>V45/#REF!</f>
        <v>#REF!</v>
      </c>
      <c r="W46" s="1119" t="e">
        <f>W45/#REF!</f>
        <v>#REF!</v>
      </c>
      <c r="Y46" s="1119" t="e">
        <f>Y45/#REF!</f>
        <v>#REF!</v>
      </c>
      <c r="Z46" s="1119" t="e">
        <f>Z45/#REF!</f>
        <v>#REF!</v>
      </c>
      <c r="AB46" s="1119" t="e">
        <f>AB45/#REF!</f>
        <v>#REF!</v>
      </c>
      <c r="AC46" s="1119" t="e">
        <f>AC45/#REF!</f>
        <v>#REF!</v>
      </c>
      <c r="AD46" s="1173"/>
      <c r="AE46" s="1119" t="e">
        <f>AE45/#REF!</f>
        <v>#REF!</v>
      </c>
      <c r="AF46" s="1119" t="e">
        <f>AF45/#REF!</f>
        <v>#REF!</v>
      </c>
      <c r="AG46" s="1173"/>
      <c r="AH46" s="1119" t="e">
        <f>AH45/#REF!</f>
        <v>#REF!</v>
      </c>
      <c r="AI46" s="1119" t="e">
        <f>AI45/#REF!</f>
        <v>#REF!</v>
      </c>
      <c r="AK46" s="1119" t="e">
        <f>AK45/#REF!</f>
        <v>#REF!</v>
      </c>
      <c r="AL46" s="1119" t="e">
        <f>AL45/#REF!</f>
        <v>#REF!</v>
      </c>
      <c r="AN46" s="1119" t="e">
        <f>AN45/#REF!</f>
        <v>#REF!</v>
      </c>
      <c r="AO46" s="1119" t="e">
        <f>AO45/#REF!</f>
        <v>#REF!</v>
      </c>
      <c r="AQ46" s="1119" t="e">
        <f>AQ45/#REF!</f>
        <v>#REF!</v>
      </c>
      <c r="AR46" s="1119" t="e">
        <f>AR45/#REF!</f>
        <v>#REF!</v>
      </c>
      <c r="AT46" s="1119" t="e">
        <f>AT45/#REF!</f>
        <v>#REF!</v>
      </c>
      <c r="AU46" s="1119" t="e">
        <f>AU45/#REF!</f>
        <v>#REF!</v>
      </c>
      <c r="AW46" s="1119" t="e">
        <f>AW45/#REF!</f>
        <v>#REF!</v>
      </c>
      <c r="AX46" s="1119" t="e">
        <f>AX45/#REF!</f>
        <v>#REF!</v>
      </c>
      <c r="AZ46" s="1119" t="e">
        <f>AZ45/#REF!</f>
        <v>#REF!</v>
      </c>
      <c r="BA46" s="1119" t="e">
        <f>BA45/#REF!</f>
        <v>#REF!</v>
      </c>
      <c r="BC46" s="1119" t="e">
        <f>BC45/#REF!</f>
        <v>#REF!</v>
      </c>
      <c r="BD46" s="1119" t="e">
        <f>BD45/#REF!</f>
        <v>#REF!</v>
      </c>
      <c r="BF46" s="1119" t="e">
        <f>BF45/#REF!</f>
        <v>#REF!</v>
      </c>
      <c r="BG46" s="1119" t="e">
        <f>BG45/#REF!</f>
        <v>#REF!</v>
      </c>
      <c r="BI46" s="1175"/>
    </row>
    <row r="47" spans="61:62" ht="15.75" hidden="1">
      <c r="BI47" s="1177"/>
      <c r="BJ47" s="1178"/>
    </row>
    <row r="48" spans="2:63" ht="15.75" hidden="1">
      <c r="B48" s="1118" t="s">
        <v>340</v>
      </c>
      <c r="E48" s="1179"/>
      <c r="F48" s="1179"/>
      <c r="G48" s="1179"/>
      <c r="H48" s="1179"/>
      <c r="I48" s="1179"/>
      <c r="J48" s="1179"/>
      <c r="K48" s="1179"/>
      <c r="L48" s="1179"/>
      <c r="M48" s="1179"/>
      <c r="N48" s="1179"/>
      <c r="O48" s="1179"/>
      <c r="P48" s="1179"/>
      <c r="Q48" s="1179"/>
      <c r="R48" s="1179"/>
      <c r="S48" s="1179"/>
      <c r="T48" s="1179"/>
      <c r="U48" s="1179"/>
      <c r="V48" s="1179"/>
      <c r="W48" s="1179"/>
      <c r="X48" s="1179"/>
      <c r="Y48" s="1179"/>
      <c r="Z48" s="1179"/>
      <c r="AA48" s="1179"/>
      <c r="AB48" s="1179"/>
      <c r="AC48" s="1179"/>
      <c r="AD48" s="1179"/>
      <c r="AE48" s="1179"/>
      <c r="AF48" s="1179"/>
      <c r="AG48" s="1179"/>
      <c r="AH48" s="1179"/>
      <c r="AI48" s="1179"/>
      <c r="AJ48" s="1179"/>
      <c r="AK48" s="1179"/>
      <c r="AL48" s="1179"/>
      <c r="AM48" s="1179"/>
      <c r="AN48" s="1179"/>
      <c r="AO48" s="1179"/>
      <c r="AP48" s="1179"/>
      <c r="AQ48" s="1179"/>
      <c r="AR48" s="1179"/>
      <c r="AS48" s="1179"/>
      <c r="AT48" s="1179"/>
      <c r="AU48" s="1179"/>
      <c r="AV48" s="1179"/>
      <c r="AW48" s="1179"/>
      <c r="AX48" s="1179" t="s">
        <v>341</v>
      </c>
      <c r="AY48" s="1179"/>
      <c r="AZ48" s="1179"/>
      <c r="BA48" s="1179"/>
      <c r="BB48" s="1179"/>
      <c r="BC48" s="1179"/>
      <c r="BD48" s="1179"/>
      <c r="BE48" s="1179"/>
      <c r="BF48" s="1179"/>
      <c r="BG48" s="1179"/>
      <c r="BH48" s="1179"/>
      <c r="BI48" s="1179"/>
      <c r="BJ48" s="1179"/>
      <c r="BK48" s="1179"/>
    </row>
    <row r="49" ht="15.75" hidden="1">
      <c r="B49" s="1118" t="s">
        <v>343</v>
      </c>
    </row>
    <row r="50" spans="54:60" ht="15.75" hidden="1">
      <c r="BB50" s="1177">
        <f>BI44-AZ44-AW44-0</f>
        <v>0</v>
      </c>
      <c r="BC50" s="1177"/>
      <c r="BD50" s="1177"/>
      <c r="BE50" s="1177"/>
      <c r="BF50" s="1177"/>
      <c r="BG50" s="1177"/>
      <c r="BH50" s="1177"/>
    </row>
    <row r="51" ht="15.75" hidden="1">
      <c r="B51" s="1118" t="s">
        <v>342</v>
      </c>
    </row>
    <row r="52" ht="15.75" hidden="1"/>
    <row r="53" ht="15.75" hidden="1"/>
  </sheetData>
  <sheetProtection/>
  <mergeCells count="155">
    <mergeCell ref="BI23:BK23"/>
    <mergeCell ref="BL23:BN23"/>
    <mergeCell ref="BO23:BQ23"/>
    <mergeCell ref="B2:H2"/>
    <mergeCell ref="AZ29:BB29"/>
    <mergeCell ref="BC29:BE29"/>
    <mergeCell ref="BF29:BH29"/>
    <mergeCell ref="BI29:BK29"/>
    <mergeCell ref="BL29:BN29"/>
    <mergeCell ref="AH29:AJ29"/>
    <mergeCell ref="AK29:AM29"/>
    <mergeCell ref="AN29:AP29"/>
    <mergeCell ref="AQ29:AS29"/>
    <mergeCell ref="AT29:AV29"/>
    <mergeCell ref="AW29:AY29"/>
    <mergeCell ref="P29:R29"/>
    <mergeCell ref="S29:U29"/>
    <mergeCell ref="V29:X29"/>
    <mergeCell ref="Y29:AA29"/>
    <mergeCell ref="AB29:AD29"/>
    <mergeCell ref="AE29:AG29"/>
    <mergeCell ref="AW17:AY17"/>
    <mergeCell ref="AZ17:BB17"/>
    <mergeCell ref="BC17:BE17"/>
    <mergeCell ref="BF17:BH17"/>
    <mergeCell ref="B29:B30"/>
    <mergeCell ref="C29:C30"/>
    <mergeCell ref="D29:F29"/>
    <mergeCell ref="G29:I29"/>
    <mergeCell ref="J29:L29"/>
    <mergeCell ref="M29:O29"/>
    <mergeCell ref="AE17:AG17"/>
    <mergeCell ref="AH17:AJ17"/>
    <mergeCell ref="AK17:AM17"/>
    <mergeCell ref="AN17:AP17"/>
    <mergeCell ref="AQ17:AS17"/>
    <mergeCell ref="AB17:AD17"/>
    <mergeCell ref="V23:X23"/>
    <mergeCell ref="Y23:AA23"/>
    <mergeCell ref="AB23:AD23"/>
    <mergeCell ref="BC11:BE11"/>
    <mergeCell ref="BF11:BH11"/>
    <mergeCell ref="G17:I17"/>
    <mergeCell ref="J17:L17"/>
    <mergeCell ref="M17:O17"/>
    <mergeCell ref="P17:R17"/>
    <mergeCell ref="S17:U17"/>
    <mergeCell ref="V17:X17"/>
    <mergeCell ref="Y17:AA17"/>
    <mergeCell ref="AN11:AP11"/>
    <mergeCell ref="AQ11:AS11"/>
    <mergeCell ref="AT11:AV11"/>
    <mergeCell ref="AW11:AY11"/>
    <mergeCell ref="AZ11:BB11"/>
    <mergeCell ref="AT17:AV17"/>
    <mergeCell ref="V5:X5"/>
    <mergeCell ref="Y11:AA11"/>
    <mergeCell ref="AB11:AD11"/>
    <mergeCell ref="AE11:AG11"/>
    <mergeCell ref="AH11:AJ11"/>
    <mergeCell ref="AK11:AM11"/>
    <mergeCell ref="AQ5:AS5"/>
    <mergeCell ref="M5:O5"/>
    <mergeCell ref="J11:L11"/>
    <mergeCell ref="J5:L5"/>
    <mergeCell ref="M11:O11"/>
    <mergeCell ref="P11:R11"/>
    <mergeCell ref="S11:U11"/>
    <mergeCell ref="V11:X11"/>
    <mergeCell ref="P5:R5"/>
    <mergeCell ref="S5:U5"/>
    <mergeCell ref="D17:F17"/>
    <mergeCell ref="BL5:BN5"/>
    <mergeCell ref="AT5:AV5"/>
    <mergeCell ref="AW5:AY5"/>
    <mergeCell ref="AZ5:BB5"/>
    <mergeCell ref="BC5:BE5"/>
    <mergeCell ref="BI5:BK5"/>
    <mergeCell ref="AB5:AD5"/>
    <mergeCell ref="AE5:AG5"/>
    <mergeCell ref="BF5:BH5"/>
    <mergeCell ref="B13:B15"/>
    <mergeCell ref="B37:B42"/>
    <mergeCell ref="B31:B33"/>
    <mergeCell ref="B44:C44"/>
    <mergeCell ref="A17:A18"/>
    <mergeCell ref="B17:B18"/>
    <mergeCell ref="C17:C18"/>
    <mergeCell ref="B19:B21"/>
    <mergeCell ref="B25:B27"/>
    <mergeCell ref="A29:A30"/>
    <mergeCell ref="BF35:BH35"/>
    <mergeCell ref="Y35:AA35"/>
    <mergeCell ref="AB35:AD35"/>
    <mergeCell ref="AE35:AG35"/>
    <mergeCell ref="AH35:AJ35"/>
    <mergeCell ref="AK35:AM35"/>
    <mergeCell ref="AT35:AV35"/>
    <mergeCell ref="AW35:AY35"/>
    <mergeCell ref="AZ35:BB35"/>
    <mergeCell ref="BC35:BE35"/>
    <mergeCell ref="C35:C36"/>
    <mergeCell ref="D35:F35"/>
    <mergeCell ref="S35:U35"/>
    <mergeCell ref="V35:X35"/>
    <mergeCell ref="G35:I35"/>
    <mergeCell ref="J35:L35"/>
    <mergeCell ref="M35:O35"/>
    <mergeCell ref="P35:R35"/>
    <mergeCell ref="B7:B9"/>
    <mergeCell ref="AN35:AP35"/>
    <mergeCell ref="G11:I11"/>
    <mergeCell ref="AQ35:AS35"/>
    <mergeCell ref="A11:A12"/>
    <mergeCell ref="B11:B12"/>
    <mergeCell ref="C11:C12"/>
    <mergeCell ref="D11:F11"/>
    <mergeCell ref="A35:A36"/>
    <mergeCell ref="B35:B36"/>
    <mergeCell ref="BO5:BQ5"/>
    <mergeCell ref="AH5:AJ5"/>
    <mergeCell ref="Y5:AA5"/>
    <mergeCell ref="A5:A6"/>
    <mergeCell ref="B5:B6"/>
    <mergeCell ref="C5:C6"/>
    <mergeCell ref="D5:F5"/>
    <mergeCell ref="G5:I5"/>
    <mergeCell ref="AK5:AM5"/>
    <mergeCell ref="AN5:AP5"/>
    <mergeCell ref="BO17:BQ17"/>
    <mergeCell ref="BO29:BQ29"/>
    <mergeCell ref="BO35:BQ35"/>
    <mergeCell ref="BI35:BK35"/>
    <mergeCell ref="BL35:BN35"/>
    <mergeCell ref="BI11:BK11"/>
    <mergeCell ref="BL11:BN11"/>
    <mergeCell ref="BI17:BK17"/>
    <mergeCell ref="BL17:BN17"/>
    <mergeCell ref="BO11:BQ11"/>
    <mergeCell ref="D23:F23"/>
    <mergeCell ref="G23:I23"/>
    <mergeCell ref="J23:L23"/>
    <mergeCell ref="M23:O23"/>
    <mergeCell ref="P23:R23"/>
    <mergeCell ref="S23:U23"/>
    <mergeCell ref="AW23:AY23"/>
    <mergeCell ref="AZ23:BB23"/>
    <mergeCell ref="BC23:BE23"/>
    <mergeCell ref="BF23:BH23"/>
    <mergeCell ref="AE23:AG23"/>
    <mergeCell ref="AH23:AJ23"/>
    <mergeCell ref="AK23:AM23"/>
    <mergeCell ref="AN23:AP23"/>
    <mergeCell ref="AQ23:AS23"/>
    <mergeCell ref="AT23:AV23"/>
  </mergeCells>
  <printOptions/>
  <pageMargins left="0.3937007874015748" right="0" top="0.31496062992125984" bottom="0.15748031496062992" header="0.31496062992125984" footer="0.1968503937007874"/>
  <pageSetup horizontalDpi="600" verticalDpi="600" orientation="landscape" paperSize="9" scale="30" r:id="rId1"/>
  <colBreaks count="1" manualBreakCount="1">
    <brk id="39" max="4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103"/>
  <sheetViews>
    <sheetView view="pageBreakPreview" zoomScale="70" zoomScaleNormal="80" zoomScaleSheetLayoutView="70" workbookViewId="0" topLeftCell="A1">
      <pane xSplit="5" ySplit="27" topLeftCell="K49" activePane="bottomRight" state="frozen"/>
      <selection pane="topLeft" activeCell="A1" sqref="A1"/>
      <selection pane="topRight" activeCell="F1" sqref="F1"/>
      <selection pane="bottomLeft" activeCell="A28" sqref="A28"/>
      <selection pane="bottomRight" activeCell="K58" sqref="K58"/>
    </sheetView>
  </sheetViews>
  <sheetFormatPr defaultColWidth="9.140625" defaultRowHeight="12.75"/>
  <cols>
    <col min="1" max="1" width="50.7109375" style="888" customWidth="1"/>
    <col min="2" max="2" width="70.00390625" style="888" customWidth="1"/>
    <col min="3" max="3" width="18.140625" style="966" customWidth="1"/>
    <col min="4" max="4" width="14.7109375" style="888" customWidth="1"/>
    <col min="5" max="5" width="14.57421875" style="888" customWidth="1"/>
    <col min="6" max="6" width="14.8515625" style="970" customWidth="1"/>
    <col min="7" max="7" width="14.140625" style="888" customWidth="1"/>
    <col min="8" max="8" width="15.140625" style="888" customWidth="1"/>
    <col min="9" max="9" width="14.140625" style="888" customWidth="1"/>
    <col min="10" max="10" width="14.8515625" style="888" customWidth="1"/>
    <col min="11" max="11" width="14.140625" style="888" customWidth="1"/>
    <col min="12" max="12" width="15.57421875" style="888" customWidth="1"/>
    <col min="13" max="13" width="18.140625" style="888" customWidth="1"/>
    <col min="14" max="14" width="17.00390625" style="888" customWidth="1"/>
    <col min="15" max="15" width="14.140625" style="888" customWidth="1"/>
    <col min="16" max="16" width="15.28125" style="888" customWidth="1"/>
    <col min="17" max="17" width="14.140625" style="888" customWidth="1"/>
    <col min="18" max="18" width="15.28125" style="888" customWidth="1"/>
    <col min="19" max="41" width="14.140625" style="888" customWidth="1"/>
    <col min="42" max="42" width="15.57421875" style="888" customWidth="1"/>
    <col min="43" max="16384" width="9.140625" style="888" customWidth="1"/>
  </cols>
  <sheetData>
    <row r="1" spans="1:6" ht="27" customHeight="1">
      <c r="A1" s="1586" t="s">
        <v>428</v>
      </c>
      <c r="B1" s="1586"/>
      <c r="C1" s="1586"/>
      <c r="D1" s="1586"/>
      <c r="E1" s="1586"/>
      <c r="F1" s="1586"/>
    </row>
    <row r="2" spans="1:6" ht="20.25" customHeight="1">
      <c r="A2" s="1586" t="s">
        <v>459</v>
      </c>
      <c r="B2" s="1587"/>
      <c r="C2" s="1587"/>
      <c r="D2" s="1587"/>
      <c r="E2" s="1587"/>
      <c r="F2" s="1587"/>
    </row>
    <row r="3" spans="1:6" ht="24.75" customHeight="1" thickBot="1">
      <c r="A3" s="1588" t="s">
        <v>357</v>
      </c>
      <c r="B3" s="1588"/>
      <c r="C3" s="1588"/>
      <c r="D3" s="1588"/>
      <c r="E3" s="1588"/>
      <c r="F3" s="1588"/>
    </row>
    <row r="4" spans="1:12" ht="135" customHeight="1" hidden="1" thickBot="1">
      <c r="A4" s="1589" t="s">
        <v>358</v>
      </c>
      <c r="B4" s="1591" t="s">
        <v>359</v>
      </c>
      <c r="C4" s="1592"/>
      <c r="D4" s="1592"/>
      <c r="E4" s="1592"/>
      <c r="F4" s="1593"/>
      <c r="I4" s="1580"/>
      <c r="J4" s="975"/>
      <c r="K4" s="889"/>
      <c r="L4" s="889"/>
    </row>
    <row r="5" spans="1:12" ht="99" customHeight="1" hidden="1" thickBot="1">
      <c r="A5" s="1590"/>
      <c r="B5" s="890" t="s">
        <v>360</v>
      </c>
      <c r="C5" s="891" t="s">
        <v>361</v>
      </c>
      <c r="D5" s="891" t="s">
        <v>362</v>
      </c>
      <c r="E5" s="892" t="s">
        <v>363</v>
      </c>
      <c r="F5" s="890" t="s">
        <v>364</v>
      </c>
      <c r="I5" s="1580"/>
      <c r="J5" s="975"/>
      <c r="K5" s="889"/>
      <c r="L5" s="889"/>
    </row>
    <row r="6" spans="1:12" ht="18" customHeight="1" hidden="1" thickBot="1">
      <c r="A6" s="893">
        <v>1</v>
      </c>
      <c r="B6" s="894">
        <v>10</v>
      </c>
      <c r="C6" s="895">
        <v>11</v>
      </c>
      <c r="D6" s="894">
        <v>12</v>
      </c>
      <c r="E6" s="895">
        <v>13</v>
      </c>
      <c r="F6" s="896">
        <v>14</v>
      </c>
      <c r="I6" s="1580"/>
      <c r="J6" s="975"/>
      <c r="K6" s="889"/>
      <c r="L6" s="889"/>
    </row>
    <row r="7" spans="1:12" ht="28.5" customHeight="1" hidden="1" thickBot="1">
      <c r="A7" s="1581" t="s">
        <v>365</v>
      </c>
      <c r="B7" s="1582"/>
      <c r="C7" s="1582"/>
      <c r="D7" s="1582"/>
      <c r="E7" s="1582"/>
      <c r="F7" s="1582"/>
      <c r="I7" s="1580"/>
      <c r="J7" s="975"/>
      <c r="K7" s="889"/>
      <c r="L7" s="889"/>
    </row>
    <row r="8" spans="1:12" ht="45" customHeight="1" hidden="1">
      <c r="A8" s="1583" t="s">
        <v>366</v>
      </c>
      <c r="B8" s="897" t="s">
        <v>367</v>
      </c>
      <c r="C8" s="898" t="s">
        <v>341</v>
      </c>
      <c r="D8" s="899">
        <v>70</v>
      </c>
      <c r="E8" s="900">
        <v>81</v>
      </c>
      <c r="F8" s="901">
        <f>E8/D8</f>
        <v>1.1571428571428573</v>
      </c>
      <c r="I8" s="1580"/>
      <c r="J8" s="975"/>
      <c r="K8" s="889"/>
      <c r="L8" s="889"/>
    </row>
    <row r="9" spans="1:12" ht="41.25" customHeight="1" hidden="1">
      <c r="A9" s="1584"/>
      <c r="B9" s="902" t="s">
        <v>329</v>
      </c>
      <c r="C9" s="903" t="s">
        <v>341</v>
      </c>
      <c r="D9" s="904">
        <v>100</v>
      </c>
      <c r="E9" s="905">
        <v>99</v>
      </c>
      <c r="F9" s="906">
        <f>E9/D9</f>
        <v>0.99</v>
      </c>
      <c r="I9" s="1580"/>
      <c r="J9" s="975"/>
      <c r="K9" s="889"/>
      <c r="L9" s="889"/>
    </row>
    <row r="10" spans="1:12" ht="77.25" customHeight="1" hidden="1" thickBot="1">
      <c r="A10" s="1585"/>
      <c r="B10" s="907" t="s">
        <v>330</v>
      </c>
      <c r="C10" s="908" t="s">
        <v>341</v>
      </c>
      <c r="D10" s="909">
        <v>85</v>
      </c>
      <c r="E10" s="910">
        <v>91.3</v>
      </c>
      <c r="F10" s="911">
        <f>E10/D10</f>
        <v>1.0741176470588234</v>
      </c>
      <c r="I10" s="1580"/>
      <c r="J10" s="975"/>
      <c r="K10" s="889"/>
      <c r="L10" s="889"/>
    </row>
    <row r="11" spans="1:12" ht="59.25" customHeight="1" hidden="1">
      <c r="A11" s="1602" t="s">
        <v>368</v>
      </c>
      <c r="B11" s="912" t="s">
        <v>329</v>
      </c>
      <c r="C11" s="898" t="s">
        <v>341</v>
      </c>
      <c r="D11" s="899">
        <v>100</v>
      </c>
      <c r="E11" s="900">
        <v>99</v>
      </c>
      <c r="F11" s="901">
        <f>E11/D11</f>
        <v>0.99</v>
      </c>
      <c r="I11" s="1580"/>
      <c r="J11" s="975"/>
      <c r="K11" s="889"/>
      <c r="L11" s="889"/>
    </row>
    <row r="12" spans="1:12" ht="36.75" customHeight="1" hidden="1">
      <c r="A12" s="1603"/>
      <c r="B12" s="1605" t="s">
        <v>338</v>
      </c>
      <c r="C12" s="1594" t="s">
        <v>341</v>
      </c>
      <c r="D12" s="1596">
        <v>85</v>
      </c>
      <c r="E12" s="1598">
        <v>91.3</v>
      </c>
      <c r="F12" s="1600">
        <f>E12/D12</f>
        <v>1.0741176470588234</v>
      </c>
      <c r="I12" s="1580"/>
      <c r="J12" s="975"/>
      <c r="K12" s="889"/>
      <c r="L12" s="889"/>
    </row>
    <row r="13" spans="1:12" ht="43.5" customHeight="1" hidden="1" thickBot="1">
      <c r="A13" s="1604"/>
      <c r="B13" s="1606"/>
      <c r="C13" s="1595"/>
      <c r="D13" s="1597"/>
      <c r="E13" s="1599"/>
      <c r="F13" s="1601"/>
      <c r="I13" s="1580"/>
      <c r="J13" s="975"/>
      <c r="K13" s="889"/>
      <c r="L13" s="889"/>
    </row>
    <row r="14" spans="1:12" ht="31.5" customHeight="1" hidden="1">
      <c r="A14" s="1602" t="s">
        <v>369</v>
      </c>
      <c r="B14" s="913" t="s">
        <v>367</v>
      </c>
      <c r="C14" s="898" t="s">
        <v>341</v>
      </c>
      <c r="D14" s="914">
        <v>70</v>
      </c>
      <c r="E14" s="900">
        <v>83</v>
      </c>
      <c r="F14" s="901">
        <f>E14/D14</f>
        <v>1.1857142857142857</v>
      </c>
      <c r="I14" s="1580"/>
      <c r="J14" s="975"/>
      <c r="K14" s="889"/>
      <c r="L14" s="889"/>
    </row>
    <row r="15" spans="1:12" ht="42" customHeight="1" hidden="1">
      <c r="A15" s="1603"/>
      <c r="B15" s="915" t="s">
        <v>370</v>
      </c>
      <c r="C15" s="903" t="s">
        <v>341</v>
      </c>
      <c r="D15" s="916">
        <v>100</v>
      </c>
      <c r="E15" s="905">
        <v>98</v>
      </c>
      <c r="F15" s="906">
        <f>E15/D15</f>
        <v>0.98</v>
      </c>
      <c r="I15" s="1580"/>
      <c r="J15" s="975"/>
      <c r="K15" s="889"/>
      <c r="L15" s="889"/>
    </row>
    <row r="16" spans="1:12" ht="61.5" customHeight="1" hidden="1" thickBot="1">
      <c r="A16" s="1604"/>
      <c r="B16" s="917" t="s">
        <v>371</v>
      </c>
      <c r="C16" s="918" t="s">
        <v>341</v>
      </c>
      <c r="D16" s="919">
        <v>85</v>
      </c>
      <c r="E16" s="920">
        <v>91</v>
      </c>
      <c r="F16" s="921">
        <f>E16/D16</f>
        <v>1.0705882352941176</v>
      </c>
      <c r="I16" s="1580"/>
      <c r="J16" s="975"/>
      <c r="K16" s="889"/>
      <c r="L16" s="889"/>
    </row>
    <row r="17" spans="1:12" ht="37.5" customHeight="1" hidden="1">
      <c r="A17" s="1602" t="s">
        <v>372</v>
      </c>
      <c r="B17" s="1610" t="s">
        <v>371</v>
      </c>
      <c r="C17" s="1612" t="s">
        <v>341</v>
      </c>
      <c r="D17" s="1614">
        <v>85</v>
      </c>
      <c r="E17" s="1616">
        <v>92</v>
      </c>
      <c r="F17" s="1618">
        <f>E17/D17</f>
        <v>1.0823529411764705</v>
      </c>
      <c r="I17" s="1580"/>
      <c r="J17" s="975"/>
      <c r="K17" s="889"/>
      <c r="L17" s="889"/>
    </row>
    <row r="18" spans="1:12" ht="56.25" customHeight="1" hidden="1">
      <c r="A18" s="1603"/>
      <c r="B18" s="1611"/>
      <c r="C18" s="1613"/>
      <c r="D18" s="1615"/>
      <c r="E18" s="1617"/>
      <c r="F18" s="1600"/>
      <c r="I18" s="1580"/>
      <c r="J18" s="975"/>
      <c r="K18" s="889"/>
      <c r="L18" s="889"/>
    </row>
    <row r="19" spans="1:12" ht="61.5" customHeight="1" hidden="1" thickBot="1">
      <c r="A19" s="1603"/>
      <c r="B19" s="925" t="s">
        <v>373</v>
      </c>
      <c r="C19" s="908" t="s">
        <v>341</v>
      </c>
      <c r="D19" s="926">
        <v>100</v>
      </c>
      <c r="E19" s="910">
        <v>99</v>
      </c>
      <c r="F19" s="911">
        <f aca="true" t="shared" si="0" ref="F19:F27">E19/D19</f>
        <v>0.99</v>
      </c>
      <c r="I19" s="1580"/>
      <c r="J19" s="975"/>
      <c r="K19" s="889"/>
      <c r="L19" s="889"/>
    </row>
    <row r="20" spans="1:12" ht="63" customHeight="1" hidden="1">
      <c r="A20" s="1607" t="s">
        <v>374</v>
      </c>
      <c r="B20" s="913" t="s">
        <v>367</v>
      </c>
      <c r="C20" s="898" t="s">
        <v>341</v>
      </c>
      <c r="D20" s="927">
        <v>70</v>
      </c>
      <c r="E20" s="900">
        <v>92</v>
      </c>
      <c r="F20" s="901">
        <f t="shared" si="0"/>
        <v>1.3142857142857143</v>
      </c>
      <c r="I20" s="1580"/>
      <c r="J20" s="975"/>
      <c r="K20" s="889"/>
      <c r="L20" s="889"/>
    </row>
    <row r="21" spans="1:12" ht="63" customHeight="1" hidden="1">
      <c r="A21" s="1608"/>
      <c r="B21" s="915" t="s">
        <v>370</v>
      </c>
      <c r="C21" s="903" t="s">
        <v>341</v>
      </c>
      <c r="D21" s="928">
        <v>100</v>
      </c>
      <c r="E21" s="905">
        <v>99</v>
      </c>
      <c r="F21" s="906">
        <f t="shared" si="0"/>
        <v>0.99</v>
      </c>
      <c r="I21" s="1580"/>
      <c r="J21" s="975"/>
      <c r="K21" s="889"/>
      <c r="L21" s="889"/>
    </row>
    <row r="22" spans="1:12" ht="51.75" customHeight="1" hidden="1" thickBot="1">
      <c r="A22" s="1609"/>
      <c r="B22" s="917" t="s">
        <v>371</v>
      </c>
      <c r="C22" s="918" t="s">
        <v>341</v>
      </c>
      <c r="D22" s="929">
        <v>85</v>
      </c>
      <c r="E22" s="920">
        <v>94</v>
      </c>
      <c r="F22" s="921">
        <f t="shared" si="0"/>
        <v>1.1058823529411765</v>
      </c>
      <c r="I22" s="1580"/>
      <c r="J22" s="975"/>
      <c r="K22" s="889"/>
      <c r="L22" s="889"/>
    </row>
    <row r="23" spans="1:12" ht="23.25" customHeight="1" hidden="1">
      <c r="A23" s="1602" t="s">
        <v>331</v>
      </c>
      <c r="B23" s="930" t="s">
        <v>375</v>
      </c>
      <c r="C23" s="922" t="s">
        <v>341</v>
      </c>
      <c r="D23" s="931">
        <v>65</v>
      </c>
      <c r="E23" s="923">
        <v>63.47</v>
      </c>
      <c r="F23" s="924">
        <f t="shared" si="0"/>
        <v>0.9764615384615385</v>
      </c>
      <c r="I23" s="1580"/>
      <c r="J23" s="975"/>
      <c r="K23" s="889"/>
      <c r="L23" s="889"/>
    </row>
    <row r="24" spans="1:6" ht="25.5" customHeight="1" hidden="1">
      <c r="A24" s="1603"/>
      <c r="B24" s="932" t="s">
        <v>376</v>
      </c>
      <c r="C24" s="903" t="s">
        <v>341</v>
      </c>
      <c r="D24" s="933">
        <v>80</v>
      </c>
      <c r="E24" s="934">
        <v>77.2</v>
      </c>
      <c r="F24" s="906">
        <f t="shared" si="0"/>
        <v>0.9650000000000001</v>
      </c>
    </row>
    <row r="25" spans="1:6" ht="33" customHeight="1" hidden="1">
      <c r="A25" s="1603"/>
      <c r="B25" s="932" t="s">
        <v>377</v>
      </c>
      <c r="C25" s="903" t="s">
        <v>378</v>
      </c>
      <c r="D25" s="933">
        <v>10.6</v>
      </c>
      <c r="E25" s="934">
        <v>7.2</v>
      </c>
      <c r="F25" s="906">
        <f t="shared" si="0"/>
        <v>0.679245283018868</v>
      </c>
    </row>
    <row r="26" spans="1:6" ht="35.25" customHeight="1" hidden="1">
      <c r="A26" s="1603"/>
      <c r="B26" s="932" t="s">
        <v>337</v>
      </c>
      <c r="C26" s="903" t="s">
        <v>341</v>
      </c>
      <c r="D26" s="933">
        <v>100</v>
      </c>
      <c r="E26" s="935">
        <v>100</v>
      </c>
      <c r="F26" s="906">
        <f t="shared" si="0"/>
        <v>1</v>
      </c>
    </row>
    <row r="27" spans="1:6" ht="36" customHeight="1" hidden="1" thickBot="1">
      <c r="A27" s="1604"/>
      <c r="B27" s="936" t="s">
        <v>379</v>
      </c>
      <c r="C27" s="918" t="s">
        <v>341</v>
      </c>
      <c r="D27" s="937">
        <v>85</v>
      </c>
      <c r="E27" s="938">
        <v>93</v>
      </c>
      <c r="F27" s="921">
        <f t="shared" si="0"/>
        <v>1.0941176470588236</v>
      </c>
    </row>
    <row r="28" spans="1:42" ht="62.25" customHeight="1" thickBot="1">
      <c r="A28" s="1626" t="s">
        <v>380</v>
      </c>
      <c r="B28" s="1627"/>
      <c r="C28" s="1582"/>
      <c r="D28" s="1582"/>
      <c r="E28" s="1582"/>
      <c r="F28" s="1582"/>
      <c r="G28" s="1020" t="s">
        <v>417</v>
      </c>
      <c r="H28" s="1021" t="s">
        <v>438</v>
      </c>
      <c r="I28" s="1041" t="s">
        <v>416</v>
      </c>
      <c r="J28" s="1042" t="s">
        <v>438</v>
      </c>
      <c r="K28" s="1020" t="s">
        <v>427</v>
      </c>
      <c r="L28" s="1022" t="s">
        <v>438</v>
      </c>
      <c r="M28" s="1023" t="s">
        <v>426</v>
      </c>
      <c r="N28" s="1023" t="s">
        <v>438</v>
      </c>
      <c r="O28" s="1020" t="s">
        <v>425</v>
      </c>
      <c r="P28" s="1022" t="s">
        <v>438</v>
      </c>
      <c r="Q28" s="1023" t="s">
        <v>424</v>
      </c>
      <c r="R28" s="1023" t="s">
        <v>438</v>
      </c>
      <c r="S28" s="1020" t="s">
        <v>423</v>
      </c>
      <c r="T28" s="1020" t="s">
        <v>438</v>
      </c>
      <c r="U28" s="1024" t="s">
        <v>16</v>
      </c>
      <c r="V28" s="1023" t="s">
        <v>438</v>
      </c>
      <c r="W28" s="1022" t="s">
        <v>17</v>
      </c>
      <c r="X28" s="1022" t="s">
        <v>438</v>
      </c>
      <c r="Y28" s="1024" t="s">
        <v>38</v>
      </c>
      <c r="Z28" s="1023" t="s">
        <v>438</v>
      </c>
      <c r="AA28" s="1022" t="s">
        <v>422</v>
      </c>
      <c r="AB28" s="1022" t="s">
        <v>438</v>
      </c>
      <c r="AC28" s="1024" t="s">
        <v>83</v>
      </c>
      <c r="AD28" s="1023" t="s">
        <v>438</v>
      </c>
      <c r="AE28" s="1022" t="s">
        <v>21</v>
      </c>
      <c r="AF28" s="1022" t="s">
        <v>438</v>
      </c>
      <c r="AG28" s="1024" t="s">
        <v>421</v>
      </c>
      <c r="AH28" s="1025" t="s">
        <v>438</v>
      </c>
      <c r="AI28" s="1116" t="s">
        <v>23</v>
      </c>
      <c r="AJ28" s="1114" t="s">
        <v>438</v>
      </c>
      <c r="AK28" s="1027" t="s">
        <v>420</v>
      </c>
      <c r="AL28" s="1025" t="s">
        <v>438</v>
      </c>
      <c r="AM28" s="1116" t="s">
        <v>419</v>
      </c>
      <c r="AN28" s="1026" t="s">
        <v>438</v>
      </c>
      <c r="AO28" s="1027" t="s">
        <v>418</v>
      </c>
      <c r="AP28" s="1028" t="s">
        <v>438</v>
      </c>
    </row>
    <row r="29" spans="1:42" ht="34.5" customHeight="1">
      <c r="A29" s="1628" t="s">
        <v>101</v>
      </c>
      <c r="B29" s="1219" t="s">
        <v>381</v>
      </c>
      <c r="C29" s="1241" t="s">
        <v>341</v>
      </c>
      <c r="D29" s="1242">
        <v>100</v>
      </c>
      <c r="E29" s="1213">
        <f>(G29+I29+K29+M29+O29+Q29+S29++U29+W29+Y29+AA29+AC29+AE29+AG29+AI29+AK29+AM29+AO29)/17</f>
        <v>99.94117647058823</v>
      </c>
      <c r="F29" s="1243">
        <f>E29/D29</f>
        <v>0.9994117647058823</v>
      </c>
      <c r="G29" s="991">
        <v>100</v>
      </c>
      <c r="H29" s="1029">
        <f>G29/D29</f>
        <v>1</v>
      </c>
      <c r="I29" s="1043">
        <v>100</v>
      </c>
      <c r="J29" s="1044">
        <f>I29/D29</f>
        <v>1</v>
      </c>
      <c r="K29" s="1032">
        <v>100</v>
      </c>
      <c r="L29" s="1029">
        <f>K29/D29</f>
        <v>1</v>
      </c>
      <c r="M29" s="1030"/>
      <c r="N29" s="1031"/>
      <c r="O29" s="1032">
        <v>99</v>
      </c>
      <c r="P29" s="1029">
        <f>O29/D29</f>
        <v>0.99</v>
      </c>
      <c r="Q29" s="1030">
        <v>100</v>
      </c>
      <c r="R29" s="1031">
        <f>Q29/D29</f>
        <v>1</v>
      </c>
      <c r="S29" s="1032">
        <v>100</v>
      </c>
      <c r="T29" s="1029">
        <f>S29/D29</f>
        <v>1</v>
      </c>
      <c r="U29" s="1030">
        <v>100</v>
      </c>
      <c r="V29" s="1031">
        <f>U29/D29</f>
        <v>1</v>
      </c>
      <c r="W29" s="1032">
        <v>100</v>
      </c>
      <c r="X29" s="1029">
        <f>W29/D29</f>
        <v>1</v>
      </c>
      <c r="Y29" s="1030">
        <v>100</v>
      </c>
      <c r="Z29" s="1031">
        <f>Y29/D29</f>
        <v>1</v>
      </c>
      <c r="AA29" s="1032">
        <v>100</v>
      </c>
      <c r="AB29" s="1029">
        <f>AA29/D29</f>
        <v>1</v>
      </c>
      <c r="AC29" s="1030">
        <v>100</v>
      </c>
      <c r="AD29" s="1031">
        <f>AC29/D29</f>
        <v>1</v>
      </c>
      <c r="AE29" s="1032">
        <v>100</v>
      </c>
      <c r="AF29" s="1029">
        <f>AE29/D29</f>
        <v>1</v>
      </c>
      <c r="AG29" s="1030">
        <v>100</v>
      </c>
      <c r="AH29" s="1031">
        <f>AG29/D29</f>
        <v>1</v>
      </c>
      <c r="AI29" s="1115">
        <v>100</v>
      </c>
      <c r="AJ29" s="1029">
        <f>AI29/D29</f>
        <v>1</v>
      </c>
      <c r="AK29" s="1030">
        <v>100</v>
      </c>
      <c r="AL29" s="1031">
        <f>AK29/D29</f>
        <v>1</v>
      </c>
      <c r="AM29" s="1115">
        <v>100</v>
      </c>
      <c r="AN29" s="1029">
        <f>AM29/D29</f>
        <v>1</v>
      </c>
      <c r="AO29" s="1030">
        <v>100</v>
      </c>
      <c r="AP29" s="1033">
        <f>AO29/D29</f>
        <v>1</v>
      </c>
    </row>
    <row r="30" spans="1:42" ht="32.25" customHeight="1">
      <c r="A30" s="1629"/>
      <c r="B30" s="1220" t="s">
        <v>329</v>
      </c>
      <c r="C30" s="1244" t="s">
        <v>341</v>
      </c>
      <c r="D30" s="1245">
        <v>100</v>
      </c>
      <c r="E30" s="1214">
        <f>(G30+I30+K30+M30+O30+Q30+S30++U30+W30+Y30+AA30+AC30+AE30+AG30+AI30+AK30+AM30+AO30)/17</f>
        <v>100</v>
      </c>
      <c r="F30" s="1246">
        <f>E30/D30</f>
        <v>1</v>
      </c>
      <c r="G30" s="992">
        <v>100</v>
      </c>
      <c r="H30" s="994">
        <f aca="true" t="shared" si="1" ref="H30:H52">G30/D30</f>
        <v>1</v>
      </c>
      <c r="I30" s="979">
        <v>100</v>
      </c>
      <c r="J30" s="996">
        <f aca="true" t="shared" si="2" ref="J30:J43">I30/D30</f>
        <v>1</v>
      </c>
      <c r="K30" s="983">
        <v>100</v>
      </c>
      <c r="L30" s="994">
        <f aca="true" t="shared" si="3" ref="L30:L43">K30/D30</f>
        <v>1</v>
      </c>
      <c r="M30" s="977"/>
      <c r="N30" s="995"/>
      <c r="O30" s="983">
        <v>100</v>
      </c>
      <c r="P30" s="994">
        <f>O30/D30</f>
        <v>1</v>
      </c>
      <c r="Q30" s="977">
        <v>100</v>
      </c>
      <c r="R30" s="995">
        <f aca="true" t="shared" si="4" ref="R30:R43">Q30/D30</f>
        <v>1</v>
      </c>
      <c r="S30" s="983">
        <v>100</v>
      </c>
      <c r="T30" s="994">
        <f aca="true" t="shared" si="5" ref="T30:T43">S30/D30</f>
        <v>1</v>
      </c>
      <c r="U30" s="977">
        <v>100</v>
      </c>
      <c r="V30" s="995">
        <f aca="true" t="shared" si="6" ref="V30:V43">U30/D30</f>
        <v>1</v>
      </c>
      <c r="W30" s="983">
        <v>100</v>
      </c>
      <c r="X30" s="994">
        <f aca="true" t="shared" si="7" ref="X30:X43">W30/D30</f>
        <v>1</v>
      </c>
      <c r="Y30" s="977">
        <v>100</v>
      </c>
      <c r="Z30" s="995">
        <f aca="true" t="shared" si="8" ref="Z30:Z43">Y30/D30</f>
        <v>1</v>
      </c>
      <c r="AA30" s="983">
        <v>100</v>
      </c>
      <c r="AB30" s="994">
        <f aca="true" t="shared" si="9" ref="AB30:AB43">AA30/D30</f>
        <v>1</v>
      </c>
      <c r="AC30" s="977">
        <v>100</v>
      </c>
      <c r="AD30" s="995">
        <f aca="true" t="shared" si="10" ref="AD30:AD43">AC30/D30</f>
        <v>1</v>
      </c>
      <c r="AE30" s="983">
        <v>100</v>
      </c>
      <c r="AF30" s="994">
        <f aca="true" t="shared" si="11" ref="AF30:AF43">AE30/D30</f>
        <v>1</v>
      </c>
      <c r="AG30" s="977">
        <v>100</v>
      </c>
      <c r="AH30" s="995">
        <f aca="true" t="shared" si="12" ref="AH30:AH43">AG30/D30</f>
        <v>1</v>
      </c>
      <c r="AI30" s="983">
        <v>100</v>
      </c>
      <c r="AJ30" s="994">
        <f aca="true" t="shared" si="13" ref="AJ30:AJ43">AI30/D30</f>
        <v>1</v>
      </c>
      <c r="AK30" s="977">
        <v>100</v>
      </c>
      <c r="AL30" s="995">
        <f aca="true" t="shared" si="14" ref="AL30:AL43">AK30/D30</f>
        <v>1</v>
      </c>
      <c r="AM30" s="983">
        <v>100</v>
      </c>
      <c r="AN30" s="994">
        <f aca="true" t="shared" si="15" ref="AN30:AN43">AM30/D30</f>
        <v>1</v>
      </c>
      <c r="AO30" s="977">
        <v>100</v>
      </c>
      <c r="AP30" s="998">
        <f aca="true" t="shared" si="16" ref="AP30:AP43">AO30/D30</f>
        <v>1</v>
      </c>
    </row>
    <row r="31" spans="1:42" ht="52.5" customHeight="1">
      <c r="A31" s="1629"/>
      <c r="B31" s="1220" t="s">
        <v>382</v>
      </c>
      <c r="C31" s="1244" t="s">
        <v>341</v>
      </c>
      <c r="D31" s="1245">
        <v>85</v>
      </c>
      <c r="E31" s="1214">
        <f>(G31+I31+K31+M31+O31+Q31+S31++U31+W31+Y31+AA31+AC31+AE31+AG31+AI31+AK31+AM31+AO31)/17</f>
        <v>86.49411764705883</v>
      </c>
      <c r="F31" s="1246">
        <f>E31/D31</f>
        <v>1.0175778546712804</v>
      </c>
      <c r="G31" s="992">
        <v>81.4</v>
      </c>
      <c r="H31" s="994">
        <f t="shared" si="1"/>
        <v>0.9576470588235295</v>
      </c>
      <c r="I31" s="979">
        <v>90</v>
      </c>
      <c r="J31" s="996">
        <f t="shared" si="2"/>
        <v>1.0588235294117647</v>
      </c>
      <c r="K31" s="983">
        <v>85</v>
      </c>
      <c r="L31" s="994">
        <f t="shared" si="3"/>
        <v>1</v>
      </c>
      <c r="M31" s="977"/>
      <c r="N31" s="995"/>
      <c r="O31" s="983">
        <v>86</v>
      </c>
      <c r="P31" s="994">
        <f>O31/D31</f>
        <v>1.011764705882353</v>
      </c>
      <c r="Q31" s="977">
        <v>90</v>
      </c>
      <c r="R31" s="995">
        <f t="shared" si="4"/>
        <v>1.0588235294117647</v>
      </c>
      <c r="S31" s="983">
        <v>90</v>
      </c>
      <c r="T31" s="994">
        <f t="shared" si="5"/>
        <v>1.0588235294117647</v>
      </c>
      <c r="U31" s="977">
        <v>98</v>
      </c>
      <c r="V31" s="995">
        <f t="shared" si="6"/>
        <v>1.1529411764705881</v>
      </c>
      <c r="W31" s="983">
        <v>85</v>
      </c>
      <c r="X31" s="994">
        <f t="shared" si="7"/>
        <v>1</v>
      </c>
      <c r="Y31" s="977">
        <v>85</v>
      </c>
      <c r="Z31" s="995">
        <f t="shared" si="8"/>
        <v>1</v>
      </c>
      <c r="AA31" s="983">
        <v>85</v>
      </c>
      <c r="AB31" s="994">
        <f t="shared" si="9"/>
        <v>1</v>
      </c>
      <c r="AC31" s="977">
        <v>85</v>
      </c>
      <c r="AD31" s="995">
        <f t="shared" si="10"/>
        <v>1</v>
      </c>
      <c r="AE31" s="983">
        <v>85</v>
      </c>
      <c r="AF31" s="994">
        <f t="shared" si="11"/>
        <v>1</v>
      </c>
      <c r="AG31" s="977">
        <v>85</v>
      </c>
      <c r="AH31" s="995">
        <f t="shared" si="12"/>
        <v>1</v>
      </c>
      <c r="AI31" s="983">
        <v>85</v>
      </c>
      <c r="AJ31" s="994">
        <f t="shared" si="13"/>
        <v>1</v>
      </c>
      <c r="AK31" s="977">
        <v>85</v>
      </c>
      <c r="AL31" s="995">
        <f t="shared" si="14"/>
        <v>1</v>
      </c>
      <c r="AM31" s="983">
        <v>85</v>
      </c>
      <c r="AN31" s="994">
        <f t="shared" si="15"/>
        <v>1</v>
      </c>
      <c r="AO31" s="977">
        <v>85</v>
      </c>
      <c r="AP31" s="998">
        <f t="shared" si="16"/>
        <v>1</v>
      </c>
    </row>
    <row r="32" spans="1:42" ht="29.25" customHeight="1" thickBot="1">
      <c r="A32" s="1630"/>
      <c r="B32" s="1221" t="s">
        <v>383</v>
      </c>
      <c r="C32" s="1247" t="s">
        <v>341</v>
      </c>
      <c r="D32" s="1248">
        <v>80</v>
      </c>
      <c r="E32" s="1216">
        <f>(G32+I32+K32+M32+O32+Q32+S32++U32+W32+Y32+AA32+AC32+AE32+AG32+AI32+AK32+AM32+AO32)/17</f>
        <v>78.85882352941177</v>
      </c>
      <c r="F32" s="1249">
        <f>E32/D32</f>
        <v>0.985735294117647</v>
      </c>
      <c r="G32" s="992">
        <v>0</v>
      </c>
      <c r="H32" s="994">
        <f t="shared" si="1"/>
        <v>0</v>
      </c>
      <c r="I32" s="979">
        <v>100</v>
      </c>
      <c r="J32" s="996">
        <f t="shared" si="2"/>
        <v>1.25</v>
      </c>
      <c r="K32" s="983">
        <v>95</v>
      </c>
      <c r="L32" s="994">
        <f t="shared" si="3"/>
        <v>1.1875</v>
      </c>
      <c r="M32" s="977"/>
      <c r="N32" s="995"/>
      <c r="O32" s="983">
        <v>85</v>
      </c>
      <c r="P32" s="994">
        <f>O32/D32</f>
        <v>1.0625</v>
      </c>
      <c r="Q32" s="977">
        <v>85</v>
      </c>
      <c r="R32" s="995">
        <f t="shared" si="4"/>
        <v>1.0625</v>
      </c>
      <c r="S32" s="983">
        <v>47</v>
      </c>
      <c r="T32" s="994">
        <f t="shared" si="5"/>
        <v>0.5875</v>
      </c>
      <c r="U32" s="977">
        <v>66</v>
      </c>
      <c r="V32" s="995">
        <f t="shared" si="6"/>
        <v>0.825</v>
      </c>
      <c r="W32" s="983">
        <v>80</v>
      </c>
      <c r="X32" s="994">
        <f t="shared" si="7"/>
        <v>1</v>
      </c>
      <c r="Y32" s="977">
        <v>100</v>
      </c>
      <c r="Z32" s="995">
        <f t="shared" si="8"/>
        <v>1.25</v>
      </c>
      <c r="AA32" s="983">
        <v>80</v>
      </c>
      <c r="AB32" s="994">
        <f t="shared" si="9"/>
        <v>1</v>
      </c>
      <c r="AC32" s="977">
        <v>80</v>
      </c>
      <c r="AD32" s="995">
        <f t="shared" si="10"/>
        <v>1</v>
      </c>
      <c r="AE32" s="983">
        <v>80</v>
      </c>
      <c r="AF32" s="994">
        <f t="shared" si="11"/>
        <v>1</v>
      </c>
      <c r="AG32" s="977">
        <v>96</v>
      </c>
      <c r="AH32" s="995">
        <f t="shared" si="12"/>
        <v>1.2</v>
      </c>
      <c r="AI32" s="983">
        <v>80</v>
      </c>
      <c r="AJ32" s="994">
        <f t="shared" si="13"/>
        <v>1</v>
      </c>
      <c r="AK32" s="977">
        <v>78.6</v>
      </c>
      <c r="AL32" s="995">
        <f t="shared" si="14"/>
        <v>0.9824999999999999</v>
      </c>
      <c r="AM32" s="983">
        <v>96</v>
      </c>
      <c r="AN32" s="994">
        <f t="shared" si="15"/>
        <v>1.2</v>
      </c>
      <c r="AO32" s="977">
        <v>92</v>
      </c>
      <c r="AP32" s="998">
        <f t="shared" si="16"/>
        <v>1.15</v>
      </c>
    </row>
    <row r="33" spans="1:42" s="939" customFormat="1" ht="55.5" customHeight="1">
      <c r="A33" s="1624" t="s">
        <v>384</v>
      </c>
      <c r="B33" s="1222"/>
      <c r="C33" s="1250"/>
      <c r="D33" s="1251"/>
      <c r="E33" s="1217"/>
      <c r="F33" s="1252"/>
      <c r="G33" s="992"/>
      <c r="H33" s="994"/>
      <c r="I33" s="979"/>
      <c r="J33" s="996"/>
      <c r="K33" s="983"/>
      <c r="L33" s="994"/>
      <c r="M33" s="979"/>
      <c r="N33" s="996"/>
      <c r="O33" s="983"/>
      <c r="P33" s="983"/>
      <c r="Q33" s="979"/>
      <c r="R33" s="995"/>
      <c r="S33" s="983"/>
      <c r="T33" s="994"/>
      <c r="U33" s="979"/>
      <c r="V33" s="995"/>
      <c r="W33" s="983"/>
      <c r="X33" s="994"/>
      <c r="Y33" s="979"/>
      <c r="Z33" s="995"/>
      <c r="AA33" s="983"/>
      <c r="AB33" s="994"/>
      <c r="AC33" s="979"/>
      <c r="AD33" s="995"/>
      <c r="AE33" s="983"/>
      <c r="AF33" s="994"/>
      <c r="AG33" s="979"/>
      <c r="AH33" s="995"/>
      <c r="AI33" s="983"/>
      <c r="AJ33" s="994"/>
      <c r="AK33" s="979"/>
      <c r="AL33" s="995"/>
      <c r="AM33" s="983"/>
      <c r="AN33" s="994"/>
      <c r="AO33" s="979"/>
      <c r="AP33" s="998"/>
    </row>
    <row r="34" spans="1:42" s="939" customFormat="1" ht="43.5" customHeight="1" thickBot="1">
      <c r="A34" s="1625"/>
      <c r="B34" s="1223"/>
      <c r="C34" s="1253"/>
      <c r="D34" s="1254"/>
      <c r="E34" s="1215"/>
      <c r="F34" s="1255"/>
      <c r="G34" s="992"/>
      <c r="H34" s="994"/>
      <c r="I34" s="979"/>
      <c r="J34" s="996"/>
      <c r="K34" s="983"/>
      <c r="L34" s="994"/>
      <c r="M34" s="979"/>
      <c r="N34" s="996"/>
      <c r="O34" s="983"/>
      <c r="P34" s="983"/>
      <c r="Q34" s="979"/>
      <c r="R34" s="995"/>
      <c r="S34" s="983"/>
      <c r="T34" s="994"/>
      <c r="U34" s="979"/>
      <c r="V34" s="995"/>
      <c r="W34" s="983"/>
      <c r="X34" s="994"/>
      <c r="Y34" s="979"/>
      <c r="Z34" s="995"/>
      <c r="AA34" s="983"/>
      <c r="AB34" s="994"/>
      <c r="AC34" s="979"/>
      <c r="AD34" s="995"/>
      <c r="AE34" s="983"/>
      <c r="AF34" s="994"/>
      <c r="AG34" s="979"/>
      <c r="AH34" s="995"/>
      <c r="AI34" s="983"/>
      <c r="AJ34" s="994"/>
      <c r="AK34" s="979"/>
      <c r="AL34" s="995"/>
      <c r="AM34" s="983"/>
      <c r="AN34" s="994"/>
      <c r="AO34" s="979"/>
      <c r="AP34" s="998"/>
    </row>
    <row r="35" spans="1:42" ht="34.5" customHeight="1">
      <c r="A35" s="1622" t="s">
        <v>385</v>
      </c>
      <c r="B35" s="1224" t="s">
        <v>381</v>
      </c>
      <c r="C35" s="1241" t="s">
        <v>341</v>
      </c>
      <c r="D35" s="1256">
        <v>100</v>
      </c>
      <c r="E35" s="1213">
        <f>(G35+I35+K35+M35+O35+Q35+S35++U35+W35+Y35+AA35+AC35+AE35+AG35+AI35+AK35+AM35+AO35)/16</f>
        <v>100</v>
      </c>
      <c r="F35" s="1257">
        <f>E35/D35</f>
        <v>1</v>
      </c>
      <c r="G35" s="1038">
        <v>100</v>
      </c>
      <c r="H35" s="994">
        <f t="shared" si="1"/>
        <v>1</v>
      </c>
      <c r="I35" s="979">
        <v>100</v>
      </c>
      <c r="J35" s="996">
        <f t="shared" si="2"/>
        <v>1</v>
      </c>
      <c r="K35" s="983">
        <v>100</v>
      </c>
      <c r="L35" s="994">
        <f t="shared" si="3"/>
        <v>1</v>
      </c>
      <c r="M35" s="977">
        <v>100</v>
      </c>
      <c r="N35" s="995">
        <f>M35/D35</f>
        <v>1</v>
      </c>
      <c r="O35" s="983"/>
      <c r="P35" s="983"/>
      <c r="Q35" s="977">
        <v>100</v>
      </c>
      <c r="R35" s="995">
        <f t="shared" si="4"/>
        <v>1</v>
      </c>
      <c r="S35" s="983"/>
      <c r="T35" s="994">
        <f t="shared" si="5"/>
        <v>0</v>
      </c>
      <c r="U35" s="977">
        <v>100</v>
      </c>
      <c r="V35" s="995">
        <f t="shared" si="6"/>
        <v>1</v>
      </c>
      <c r="W35" s="983">
        <v>100</v>
      </c>
      <c r="X35" s="994">
        <f t="shared" si="7"/>
        <v>1</v>
      </c>
      <c r="Y35" s="977">
        <v>100</v>
      </c>
      <c r="Z35" s="995">
        <f t="shared" si="8"/>
        <v>1</v>
      </c>
      <c r="AA35" s="983">
        <v>100</v>
      </c>
      <c r="AB35" s="994">
        <f t="shared" si="9"/>
        <v>1</v>
      </c>
      <c r="AC35" s="977">
        <v>100</v>
      </c>
      <c r="AD35" s="995">
        <f t="shared" si="10"/>
        <v>1</v>
      </c>
      <c r="AE35" s="983">
        <v>100</v>
      </c>
      <c r="AF35" s="994">
        <f t="shared" si="11"/>
        <v>1</v>
      </c>
      <c r="AG35" s="977">
        <v>100</v>
      </c>
      <c r="AH35" s="995">
        <f t="shared" si="12"/>
        <v>1</v>
      </c>
      <c r="AI35" s="983">
        <v>100</v>
      </c>
      <c r="AJ35" s="994">
        <f t="shared" si="13"/>
        <v>1</v>
      </c>
      <c r="AK35" s="977">
        <v>100</v>
      </c>
      <c r="AL35" s="995">
        <f t="shared" si="14"/>
        <v>1</v>
      </c>
      <c r="AM35" s="983">
        <v>100</v>
      </c>
      <c r="AN35" s="994">
        <f t="shared" si="15"/>
        <v>1</v>
      </c>
      <c r="AO35" s="977">
        <v>100</v>
      </c>
      <c r="AP35" s="998">
        <f t="shared" si="16"/>
        <v>1</v>
      </c>
    </row>
    <row r="36" spans="1:42" ht="31.5">
      <c r="A36" s="1623"/>
      <c r="B36" s="1225" t="s">
        <v>329</v>
      </c>
      <c r="C36" s="1244" t="s">
        <v>341</v>
      </c>
      <c r="D36" s="1258">
        <v>100</v>
      </c>
      <c r="E36" s="1214">
        <f>(G36+I36+K36+M36+O36+Q36+S36++U36+W36+Y36+AA36+AC36+AE36+AG36+AI36+AK36+AM36+AO36)/16</f>
        <v>100</v>
      </c>
      <c r="F36" s="1259">
        <f>E36/D36</f>
        <v>1</v>
      </c>
      <c r="G36" s="1038">
        <v>100</v>
      </c>
      <c r="H36" s="994">
        <f t="shared" si="1"/>
        <v>1</v>
      </c>
      <c r="I36" s="979">
        <v>100</v>
      </c>
      <c r="J36" s="996">
        <f t="shared" si="2"/>
        <v>1</v>
      </c>
      <c r="K36" s="983">
        <v>100</v>
      </c>
      <c r="L36" s="994">
        <f t="shared" si="3"/>
        <v>1</v>
      </c>
      <c r="M36" s="977">
        <v>100</v>
      </c>
      <c r="N36" s="995">
        <f aca="true" t="shared" si="17" ref="N36:N43">M36/D36</f>
        <v>1</v>
      </c>
      <c r="O36" s="983"/>
      <c r="P36" s="983"/>
      <c r="Q36" s="977">
        <v>100</v>
      </c>
      <c r="R36" s="995">
        <f t="shared" si="4"/>
        <v>1</v>
      </c>
      <c r="S36" s="983"/>
      <c r="T36" s="994">
        <f t="shared" si="5"/>
        <v>0</v>
      </c>
      <c r="U36" s="977">
        <v>100</v>
      </c>
      <c r="V36" s="995">
        <f t="shared" si="6"/>
        <v>1</v>
      </c>
      <c r="W36" s="983">
        <v>100</v>
      </c>
      <c r="X36" s="994">
        <f t="shared" si="7"/>
        <v>1</v>
      </c>
      <c r="Y36" s="977">
        <v>100</v>
      </c>
      <c r="Z36" s="995">
        <f t="shared" si="8"/>
        <v>1</v>
      </c>
      <c r="AA36" s="983">
        <v>100</v>
      </c>
      <c r="AB36" s="994">
        <f t="shared" si="9"/>
        <v>1</v>
      </c>
      <c r="AC36" s="977">
        <v>100</v>
      </c>
      <c r="AD36" s="995">
        <f t="shared" si="10"/>
        <v>1</v>
      </c>
      <c r="AE36" s="983">
        <v>100</v>
      </c>
      <c r="AF36" s="994">
        <f t="shared" si="11"/>
        <v>1</v>
      </c>
      <c r="AG36" s="977">
        <v>100</v>
      </c>
      <c r="AH36" s="995">
        <f t="shared" si="12"/>
        <v>1</v>
      </c>
      <c r="AI36" s="983">
        <v>100</v>
      </c>
      <c r="AJ36" s="994">
        <f t="shared" si="13"/>
        <v>1</v>
      </c>
      <c r="AK36" s="977">
        <v>100</v>
      </c>
      <c r="AL36" s="995">
        <f t="shared" si="14"/>
        <v>1</v>
      </c>
      <c r="AM36" s="983">
        <v>100</v>
      </c>
      <c r="AN36" s="994">
        <f t="shared" si="15"/>
        <v>1</v>
      </c>
      <c r="AO36" s="977">
        <v>100</v>
      </c>
      <c r="AP36" s="998">
        <f t="shared" si="16"/>
        <v>1</v>
      </c>
    </row>
    <row r="37" spans="1:42" ht="26.25" customHeight="1">
      <c r="A37" s="1623"/>
      <c r="B37" s="1225" t="s">
        <v>383</v>
      </c>
      <c r="C37" s="1244" t="s">
        <v>341</v>
      </c>
      <c r="D37" s="1258">
        <v>80</v>
      </c>
      <c r="E37" s="1214">
        <f>(G37+I37+K37+M37+O37+Q37+S37++U37+W37+Y37+AA37+AC37+AE37+AG37+AI37+AK37+AM37+AO37)/16</f>
        <v>80.36874999999999</v>
      </c>
      <c r="F37" s="1259">
        <f>E37/D37</f>
        <v>1.0046093749999998</v>
      </c>
      <c r="G37" s="1038">
        <v>0</v>
      </c>
      <c r="H37" s="994">
        <f t="shared" si="1"/>
        <v>0</v>
      </c>
      <c r="I37" s="979">
        <v>99</v>
      </c>
      <c r="J37" s="996">
        <f t="shared" si="2"/>
        <v>1.2375</v>
      </c>
      <c r="K37" s="983">
        <v>95</v>
      </c>
      <c r="L37" s="994">
        <f t="shared" si="3"/>
        <v>1.1875</v>
      </c>
      <c r="M37" s="977">
        <v>80</v>
      </c>
      <c r="N37" s="995">
        <f t="shared" si="17"/>
        <v>1</v>
      </c>
      <c r="O37" s="983"/>
      <c r="P37" s="983"/>
      <c r="Q37" s="977">
        <v>85</v>
      </c>
      <c r="R37" s="995">
        <f t="shared" si="4"/>
        <v>1.0625</v>
      </c>
      <c r="S37" s="983"/>
      <c r="T37" s="994">
        <f t="shared" si="5"/>
        <v>0</v>
      </c>
      <c r="U37" s="977">
        <v>54.3</v>
      </c>
      <c r="V37" s="995">
        <f t="shared" si="6"/>
        <v>0.67875</v>
      </c>
      <c r="W37" s="983">
        <v>80</v>
      </c>
      <c r="X37" s="994">
        <f t="shared" si="7"/>
        <v>1</v>
      </c>
      <c r="Y37" s="977">
        <v>100</v>
      </c>
      <c r="Z37" s="995">
        <f t="shared" si="8"/>
        <v>1.25</v>
      </c>
      <c r="AA37" s="983">
        <v>97</v>
      </c>
      <c r="AB37" s="994">
        <f t="shared" si="9"/>
        <v>1.2125</v>
      </c>
      <c r="AC37" s="977">
        <v>80</v>
      </c>
      <c r="AD37" s="995">
        <f t="shared" si="10"/>
        <v>1</v>
      </c>
      <c r="AE37" s="983">
        <v>80</v>
      </c>
      <c r="AF37" s="994">
        <f t="shared" si="11"/>
        <v>1</v>
      </c>
      <c r="AG37" s="977">
        <v>96</v>
      </c>
      <c r="AH37" s="995">
        <f t="shared" si="12"/>
        <v>1.2</v>
      </c>
      <c r="AI37" s="983">
        <v>80</v>
      </c>
      <c r="AJ37" s="994">
        <f t="shared" si="13"/>
        <v>1</v>
      </c>
      <c r="AK37" s="977">
        <v>78.6</v>
      </c>
      <c r="AL37" s="995">
        <f t="shared" si="14"/>
        <v>0.9824999999999999</v>
      </c>
      <c r="AM37" s="983">
        <v>94</v>
      </c>
      <c r="AN37" s="994">
        <f t="shared" si="15"/>
        <v>1.175</v>
      </c>
      <c r="AO37" s="977">
        <v>87</v>
      </c>
      <c r="AP37" s="998">
        <f t="shared" si="16"/>
        <v>1.0875</v>
      </c>
    </row>
    <row r="38" spans="1:42" ht="38.25" customHeight="1">
      <c r="A38" s="1623"/>
      <c r="B38" s="1225" t="s">
        <v>386</v>
      </c>
      <c r="C38" s="1244" t="s">
        <v>341</v>
      </c>
      <c r="D38" s="1258">
        <v>100</v>
      </c>
      <c r="E38" s="1214">
        <f>(G38+I38+K38+M38+O38+Q38+S38++U38+W38+Y38+AA38+AC38+AE38+AG38+AI38+AK38+AM38+AO38)/16</f>
        <v>99.75</v>
      </c>
      <c r="F38" s="1259">
        <v>1</v>
      </c>
      <c r="G38" s="1038">
        <v>100</v>
      </c>
      <c r="H38" s="994">
        <f t="shared" si="1"/>
        <v>1</v>
      </c>
      <c r="I38" s="979">
        <v>100</v>
      </c>
      <c r="J38" s="996">
        <f t="shared" si="2"/>
        <v>1</v>
      </c>
      <c r="K38" s="983">
        <v>96</v>
      </c>
      <c r="L38" s="994">
        <f t="shared" si="3"/>
        <v>0.96</v>
      </c>
      <c r="M38" s="977">
        <v>100</v>
      </c>
      <c r="N38" s="995">
        <f t="shared" si="17"/>
        <v>1</v>
      </c>
      <c r="O38" s="983"/>
      <c r="P38" s="983"/>
      <c r="Q38" s="977">
        <v>100</v>
      </c>
      <c r="R38" s="995">
        <f t="shared" si="4"/>
        <v>1</v>
      </c>
      <c r="S38" s="983"/>
      <c r="T38" s="994">
        <f t="shared" si="5"/>
        <v>0</v>
      </c>
      <c r="U38" s="977">
        <v>100</v>
      </c>
      <c r="V38" s="995">
        <f t="shared" si="6"/>
        <v>1</v>
      </c>
      <c r="W38" s="983">
        <v>100</v>
      </c>
      <c r="X38" s="994">
        <f t="shared" si="7"/>
        <v>1</v>
      </c>
      <c r="Y38" s="977">
        <v>100</v>
      </c>
      <c r="Z38" s="995">
        <f t="shared" si="8"/>
        <v>1</v>
      </c>
      <c r="AA38" s="983">
        <v>100</v>
      </c>
      <c r="AB38" s="994">
        <f t="shared" si="9"/>
        <v>1</v>
      </c>
      <c r="AC38" s="977">
        <v>100</v>
      </c>
      <c r="AD38" s="995">
        <f t="shared" si="10"/>
        <v>1</v>
      </c>
      <c r="AE38" s="983">
        <v>100</v>
      </c>
      <c r="AF38" s="994">
        <f t="shared" si="11"/>
        <v>1</v>
      </c>
      <c r="AG38" s="977">
        <v>100</v>
      </c>
      <c r="AH38" s="995">
        <f t="shared" si="12"/>
        <v>1</v>
      </c>
      <c r="AI38" s="983">
        <v>100</v>
      </c>
      <c r="AJ38" s="994">
        <f t="shared" si="13"/>
        <v>1</v>
      </c>
      <c r="AK38" s="977">
        <v>100</v>
      </c>
      <c r="AL38" s="995">
        <f t="shared" si="14"/>
        <v>1</v>
      </c>
      <c r="AM38" s="983">
        <v>100</v>
      </c>
      <c r="AN38" s="994">
        <f t="shared" si="15"/>
        <v>1</v>
      </c>
      <c r="AO38" s="977">
        <v>100</v>
      </c>
      <c r="AP38" s="998">
        <f t="shared" si="16"/>
        <v>1</v>
      </c>
    </row>
    <row r="39" spans="1:42" ht="57" customHeight="1" thickBot="1">
      <c r="A39" s="1623"/>
      <c r="B39" s="1226" t="s">
        <v>387</v>
      </c>
      <c r="C39" s="1247" t="s">
        <v>341</v>
      </c>
      <c r="D39" s="1260">
        <v>85</v>
      </c>
      <c r="E39" s="1216">
        <f>(G39+I39+K39+M39+O39+Q39+S39++U39+W39+Y39+AA39+AC39+AE39+AG39+AI39+AK39+AM39+AO39)/16</f>
        <v>85.8875</v>
      </c>
      <c r="F39" s="1261">
        <f>E39/D39</f>
        <v>1.0104411764705883</v>
      </c>
      <c r="G39" s="1038">
        <v>81.2</v>
      </c>
      <c r="H39" s="994">
        <f t="shared" si="1"/>
        <v>0.9552941176470588</v>
      </c>
      <c r="I39" s="979">
        <v>85</v>
      </c>
      <c r="J39" s="996">
        <f t="shared" si="2"/>
        <v>1</v>
      </c>
      <c r="K39" s="983">
        <v>85</v>
      </c>
      <c r="L39" s="994">
        <f t="shared" si="3"/>
        <v>1</v>
      </c>
      <c r="M39" s="977">
        <v>85</v>
      </c>
      <c r="N39" s="995">
        <f t="shared" si="17"/>
        <v>1</v>
      </c>
      <c r="O39" s="983"/>
      <c r="P39" s="983"/>
      <c r="Q39" s="977">
        <v>90</v>
      </c>
      <c r="R39" s="995">
        <f t="shared" si="4"/>
        <v>1.0588235294117647</v>
      </c>
      <c r="S39" s="983"/>
      <c r="T39" s="994">
        <f t="shared" si="5"/>
        <v>0</v>
      </c>
      <c r="U39" s="977">
        <v>98</v>
      </c>
      <c r="V39" s="995">
        <f t="shared" si="6"/>
        <v>1.1529411764705881</v>
      </c>
      <c r="W39" s="983">
        <v>85</v>
      </c>
      <c r="X39" s="994">
        <f t="shared" si="7"/>
        <v>1</v>
      </c>
      <c r="Y39" s="977">
        <v>85</v>
      </c>
      <c r="Z39" s="995">
        <f t="shared" si="8"/>
        <v>1</v>
      </c>
      <c r="AA39" s="983">
        <v>85</v>
      </c>
      <c r="AB39" s="994">
        <f t="shared" si="9"/>
        <v>1</v>
      </c>
      <c r="AC39" s="977">
        <v>85</v>
      </c>
      <c r="AD39" s="995">
        <f t="shared" si="10"/>
        <v>1</v>
      </c>
      <c r="AE39" s="983">
        <v>85</v>
      </c>
      <c r="AF39" s="994">
        <f t="shared" si="11"/>
        <v>1</v>
      </c>
      <c r="AG39" s="977">
        <v>85</v>
      </c>
      <c r="AH39" s="995">
        <f t="shared" si="12"/>
        <v>1</v>
      </c>
      <c r="AI39" s="983">
        <v>85</v>
      </c>
      <c r="AJ39" s="994">
        <f t="shared" si="13"/>
        <v>1</v>
      </c>
      <c r="AK39" s="977">
        <v>85</v>
      </c>
      <c r="AL39" s="995">
        <f t="shared" si="14"/>
        <v>1</v>
      </c>
      <c r="AM39" s="983">
        <v>85</v>
      </c>
      <c r="AN39" s="994">
        <f t="shared" si="15"/>
        <v>1</v>
      </c>
      <c r="AO39" s="977">
        <v>85</v>
      </c>
      <c r="AP39" s="998">
        <f t="shared" si="16"/>
        <v>1</v>
      </c>
    </row>
    <row r="40" spans="1:42" s="939" customFormat="1" ht="85.5" customHeight="1" thickBot="1">
      <c r="A40" s="1068" t="s">
        <v>388</v>
      </c>
      <c r="B40" s="1227"/>
      <c r="C40" s="1250"/>
      <c r="D40" s="1251"/>
      <c r="E40" s="1217"/>
      <c r="F40" s="1252"/>
      <c r="G40" s="992"/>
      <c r="H40" s="994"/>
      <c r="I40" s="979"/>
      <c r="J40" s="996"/>
      <c r="K40" s="983"/>
      <c r="L40" s="994"/>
      <c r="M40" s="979"/>
      <c r="N40" s="995"/>
      <c r="O40" s="983"/>
      <c r="P40" s="983"/>
      <c r="Q40" s="979"/>
      <c r="R40" s="995"/>
      <c r="S40" s="983"/>
      <c r="T40" s="994"/>
      <c r="U40" s="979"/>
      <c r="V40" s="995"/>
      <c r="W40" s="983"/>
      <c r="X40" s="994"/>
      <c r="Y40" s="979"/>
      <c r="Z40" s="995"/>
      <c r="AA40" s="983"/>
      <c r="AB40" s="994"/>
      <c r="AC40" s="979"/>
      <c r="AD40" s="995"/>
      <c r="AE40" s="983"/>
      <c r="AF40" s="994"/>
      <c r="AG40" s="979"/>
      <c r="AH40" s="995"/>
      <c r="AI40" s="983"/>
      <c r="AJ40" s="994"/>
      <c r="AK40" s="979"/>
      <c r="AL40" s="995"/>
      <c r="AM40" s="983"/>
      <c r="AN40" s="994"/>
      <c r="AO40" s="979"/>
      <c r="AP40" s="998"/>
    </row>
    <row r="41" spans="1:42" ht="52.5" customHeight="1">
      <c r="A41" s="1619" t="s">
        <v>389</v>
      </c>
      <c r="B41" s="984" t="s">
        <v>381</v>
      </c>
      <c r="C41" s="1262" t="s">
        <v>341</v>
      </c>
      <c r="D41" s="1263">
        <v>100</v>
      </c>
      <c r="E41" s="1213">
        <f>(G41+I41+K41+M41+O41+Q41+S41++U41+W41+Y41+AA41+AC41+AE41+AG41+AI41+AK41+AM41+AO41)/14</f>
        <v>100</v>
      </c>
      <c r="F41" s="1264">
        <f>E41/D41</f>
        <v>1</v>
      </c>
      <c r="G41" s="992">
        <v>100</v>
      </c>
      <c r="H41" s="994">
        <f t="shared" si="1"/>
        <v>1</v>
      </c>
      <c r="I41" s="979">
        <v>100</v>
      </c>
      <c r="J41" s="996">
        <f t="shared" si="2"/>
        <v>1</v>
      </c>
      <c r="K41" s="983">
        <v>100</v>
      </c>
      <c r="L41" s="994">
        <f t="shared" si="3"/>
        <v>1</v>
      </c>
      <c r="M41" s="977">
        <v>100</v>
      </c>
      <c r="N41" s="995">
        <f t="shared" si="17"/>
        <v>1</v>
      </c>
      <c r="O41" s="983"/>
      <c r="P41" s="983"/>
      <c r="Q41" s="977">
        <v>100</v>
      </c>
      <c r="R41" s="995">
        <f t="shared" si="4"/>
        <v>1</v>
      </c>
      <c r="S41" s="983"/>
      <c r="T41" s="994">
        <f t="shared" si="5"/>
        <v>0</v>
      </c>
      <c r="U41" s="977">
        <v>100</v>
      </c>
      <c r="V41" s="995">
        <f t="shared" si="6"/>
        <v>1</v>
      </c>
      <c r="W41" s="983">
        <v>100</v>
      </c>
      <c r="X41" s="994">
        <f t="shared" si="7"/>
        <v>1</v>
      </c>
      <c r="Y41" s="977">
        <v>100</v>
      </c>
      <c r="Z41" s="995">
        <f t="shared" si="8"/>
        <v>1</v>
      </c>
      <c r="AA41" s="983">
        <v>100</v>
      </c>
      <c r="AB41" s="994">
        <f t="shared" si="9"/>
        <v>1</v>
      </c>
      <c r="AC41" s="977">
        <v>100</v>
      </c>
      <c r="AD41" s="995">
        <f t="shared" si="10"/>
        <v>1</v>
      </c>
      <c r="AE41" s="983">
        <v>100</v>
      </c>
      <c r="AF41" s="994">
        <f t="shared" si="11"/>
        <v>1</v>
      </c>
      <c r="AG41" s="977">
        <v>100</v>
      </c>
      <c r="AH41" s="995">
        <f t="shared" si="12"/>
        <v>1</v>
      </c>
      <c r="AI41" s="983">
        <v>100</v>
      </c>
      <c r="AJ41" s="994">
        <f t="shared" si="13"/>
        <v>1</v>
      </c>
      <c r="AK41" s="977">
        <v>100</v>
      </c>
      <c r="AL41" s="995">
        <f t="shared" si="14"/>
        <v>1</v>
      </c>
      <c r="AM41" s="983"/>
      <c r="AN41" s="994">
        <f t="shared" si="15"/>
        <v>0</v>
      </c>
      <c r="AO41" s="977"/>
      <c r="AP41" s="998">
        <f t="shared" si="16"/>
        <v>0</v>
      </c>
    </row>
    <row r="42" spans="1:42" ht="51" customHeight="1">
      <c r="A42" s="1620"/>
      <c r="B42" s="985" t="s">
        <v>386</v>
      </c>
      <c r="C42" s="1265" t="s">
        <v>341</v>
      </c>
      <c r="D42" s="1266">
        <v>100</v>
      </c>
      <c r="E42" s="1214">
        <f>(G42+I42+K42+M42+O42+Q42+S42++U42+W42+Y42+AA42+AC42+AE42+AG42+AI42+AK42+AM42+AO42)/14</f>
        <v>99.78571428571429</v>
      </c>
      <c r="F42" s="1267">
        <f>E42/D42</f>
        <v>0.9978571428571429</v>
      </c>
      <c r="G42" s="992">
        <v>100</v>
      </c>
      <c r="H42" s="994">
        <f t="shared" si="1"/>
        <v>1</v>
      </c>
      <c r="I42" s="979">
        <v>100</v>
      </c>
      <c r="J42" s="996">
        <f t="shared" si="2"/>
        <v>1</v>
      </c>
      <c r="K42" s="983">
        <v>97</v>
      </c>
      <c r="L42" s="994">
        <f t="shared" si="3"/>
        <v>0.97</v>
      </c>
      <c r="M42" s="977">
        <v>100</v>
      </c>
      <c r="N42" s="995">
        <f t="shared" si="17"/>
        <v>1</v>
      </c>
      <c r="O42" s="983"/>
      <c r="P42" s="983"/>
      <c r="Q42" s="977">
        <v>100</v>
      </c>
      <c r="R42" s="995">
        <f t="shared" si="4"/>
        <v>1</v>
      </c>
      <c r="S42" s="983"/>
      <c r="T42" s="994">
        <f t="shared" si="5"/>
        <v>0</v>
      </c>
      <c r="U42" s="977">
        <v>100</v>
      </c>
      <c r="V42" s="995">
        <f t="shared" si="6"/>
        <v>1</v>
      </c>
      <c r="W42" s="983">
        <v>100</v>
      </c>
      <c r="X42" s="994">
        <f t="shared" si="7"/>
        <v>1</v>
      </c>
      <c r="Y42" s="977">
        <v>100</v>
      </c>
      <c r="Z42" s="995">
        <f t="shared" si="8"/>
        <v>1</v>
      </c>
      <c r="AA42" s="983">
        <v>100</v>
      </c>
      <c r="AB42" s="994">
        <f t="shared" si="9"/>
        <v>1</v>
      </c>
      <c r="AC42" s="977">
        <v>100</v>
      </c>
      <c r="AD42" s="995">
        <f t="shared" si="10"/>
        <v>1</v>
      </c>
      <c r="AE42" s="983">
        <v>100</v>
      </c>
      <c r="AF42" s="994">
        <f t="shared" si="11"/>
        <v>1</v>
      </c>
      <c r="AG42" s="977">
        <v>100</v>
      </c>
      <c r="AH42" s="995">
        <f t="shared" si="12"/>
        <v>1</v>
      </c>
      <c r="AI42" s="983">
        <v>100</v>
      </c>
      <c r="AJ42" s="994">
        <f t="shared" si="13"/>
        <v>1</v>
      </c>
      <c r="AK42" s="977">
        <v>100</v>
      </c>
      <c r="AL42" s="995">
        <f t="shared" si="14"/>
        <v>1</v>
      </c>
      <c r="AM42" s="983"/>
      <c r="AN42" s="994">
        <f t="shared" si="15"/>
        <v>0</v>
      </c>
      <c r="AO42" s="977"/>
      <c r="AP42" s="998">
        <f t="shared" si="16"/>
        <v>0</v>
      </c>
    </row>
    <row r="43" spans="1:42" ht="52.5" customHeight="1" thickBot="1">
      <c r="A43" s="1621"/>
      <c r="B43" s="986" t="s">
        <v>387</v>
      </c>
      <c r="C43" s="1268" t="s">
        <v>341</v>
      </c>
      <c r="D43" s="1269">
        <v>85</v>
      </c>
      <c r="E43" s="1215">
        <f>(G43+I43+K43+M43+O43+Q43+S43++U43+W43+Y43+AA43+AC43+AE43+AG43+AI43+AK43+AM43+AO43)/14</f>
        <v>88.14285714285714</v>
      </c>
      <c r="F43" s="1270">
        <f>E43/D43</f>
        <v>1.0369747899159663</v>
      </c>
      <c r="G43" s="992">
        <v>85</v>
      </c>
      <c r="H43" s="994">
        <f t="shared" si="1"/>
        <v>1</v>
      </c>
      <c r="I43" s="979">
        <v>85</v>
      </c>
      <c r="J43" s="996">
        <f t="shared" si="2"/>
        <v>1</v>
      </c>
      <c r="K43" s="983">
        <v>85</v>
      </c>
      <c r="L43" s="994">
        <f t="shared" si="3"/>
        <v>1</v>
      </c>
      <c r="M43" s="977">
        <v>85</v>
      </c>
      <c r="N43" s="995">
        <f t="shared" si="17"/>
        <v>1</v>
      </c>
      <c r="O43" s="983"/>
      <c r="P43" s="983"/>
      <c r="Q43" s="977">
        <v>90</v>
      </c>
      <c r="R43" s="995">
        <f t="shared" si="4"/>
        <v>1.0588235294117647</v>
      </c>
      <c r="S43" s="983"/>
      <c r="T43" s="994">
        <f t="shared" si="5"/>
        <v>0</v>
      </c>
      <c r="U43" s="977">
        <v>98</v>
      </c>
      <c r="V43" s="995">
        <f t="shared" si="6"/>
        <v>1.1529411764705881</v>
      </c>
      <c r="W43" s="983">
        <v>85</v>
      </c>
      <c r="X43" s="994">
        <f t="shared" si="7"/>
        <v>1</v>
      </c>
      <c r="Y43" s="977">
        <v>85</v>
      </c>
      <c r="Z43" s="995">
        <f t="shared" si="8"/>
        <v>1</v>
      </c>
      <c r="AA43" s="983">
        <v>85</v>
      </c>
      <c r="AB43" s="994">
        <f t="shared" si="9"/>
        <v>1</v>
      </c>
      <c r="AC43" s="977">
        <v>85</v>
      </c>
      <c r="AD43" s="995">
        <f t="shared" si="10"/>
        <v>1</v>
      </c>
      <c r="AE43" s="983">
        <v>100</v>
      </c>
      <c r="AF43" s="994">
        <f t="shared" si="11"/>
        <v>1.1764705882352942</v>
      </c>
      <c r="AG43" s="977">
        <v>96</v>
      </c>
      <c r="AH43" s="995">
        <f t="shared" si="12"/>
        <v>1.1294117647058823</v>
      </c>
      <c r="AI43" s="983">
        <v>85</v>
      </c>
      <c r="AJ43" s="994">
        <f t="shared" si="13"/>
        <v>1</v>
      </c>
      <c r="AK43" s="977">
        <v>85</v>
      </c>
      <c r="AL43" s="995">
        <f t="shared" si="14"/>
        <v>1</v>
      </c>
      <c r="AM43" s="983"/>
      <c r="AN43" s="994">
        <f t="shared" si="15"/>
        <v>0</v>
      </c>
      <c r="AO43" s="977"/>
      <c r="AP43" s="998">
        <f t="shared" si="16"/>
        <v>0</v>
      </c>
    </row>
    <row r="44" spans="1:42" ht="90" customHeight="1" thickBot="1">
      <c r="A44" s="1067" t="s">
        <v>390</v>
      </c>
      <c r="B44" s="1228"/>
      <c r="C44" s="1241"/>
      <c r="D44" s="1271"/>
      <c r="E44" s="1213"/>
      <c r="F44" s="1272"/>
      <c r="G44" s="992"/>
      <c r="H44" s="994"/>
      <c r="I44" s="979"/>
      <c r="J44" s="996"/>
      <c r="K44" s="983"/>
      <c r="L44" s="994"/>
      <c r="M44" s="977"/>
      <c r="N44" s="995"/>
      <c r="O44" s="983"/>
      <c r="P44" s="983"/>
      <c r="Q44" s="977"/>
      <c r="R44" s="995"/>
      <c r="S44" s="983"/>
      <c r="T44" s="994"/>
      <c r="U44" s="977"/>
      <c r="V44" s="995"/>
      <c r="W44" s="983"/>
      <c r="X44" s="994"/>
      <c r="Y44" s="977"/>
      <c r="Z44" s="995"/>
      <c r="AA44" s="983"/>
      <c r="AB44" s="994"/>
      <c r="AC44" s="977"/>
      <c r="AD44" s="995"/>
      <c r="AE44" s="983"/>
      <c r="AF44" s="994"/>
      <c r="AG44" s="977"/>
      <c r="AH44" s="995"/>
      <c r="AI44" s="983"/>
      <c r="AJ44" s="994"/>
      <c r="AK44" s="977"/>
      <c r="AL44" s="995"/>
      <c r="AM44" s="983"/>
      <c r="AN44" s="994"/>
      <c r="AO44" s="977"/>
      <c r="AP44" s="998"/>
    </row>
    <row r="45" spans="1:42" ht="44.25" customHeight="1" thickBot="1">
      <c r="A45" s="1641" t="s">
        <v>391</v>
      </c>
      <c r="B45" s="1642"/>
      <c r="C45" s="1643"/>
      <c r="D45" s="1643"/>
      <c r="E45" s="1643"/>
      <c r="F45" s="1643"/>
      <c r="G45" s="992"/>
      <c r="H45" s="994"/>
      <c r="I45" s="979"/>
      <c r="J45" s="996"/>
      <c r="K45" s="983"/>
      <c r="L45" s="994"/>
      <c r="M45" s="977"/>
      <c r="N45" s="995"/>
      <c r="O45" s="983"/>
      <c r="P45" s="983"/>
      <c r="Q45" s="977"/>
      <c r="R45" s="995"/>
      <c r="S45" s="983"/>
      <c r="T45" s="994"/>
      <c r="U45" s="977"/>
      <c r="V45" s="995"/>
      <c r="W45" s="983"/>
      <c r="X45" s="994"/>
      <c r="Y45" s="977"/>
      <c r="Z45" s="995"/>
      <c r="AA45" s="983"/>
      <c r="AB45" s="994"/>
      <c r="AC45" s="977"/>
      <c r="AD45" s="995"/>
      <c r="AE45" s="983"/>
      <c r="AF45" s="994"/>
      <c r="AG45" s="977"/>
      <c r="AH45" s="995"/>
      <c r="AI45" s="983"/>
      <c r="AJ45" s="994"/>
      <c r="AK45" s="977"/>
      <c r="AL45" s="995"/>
      <c r="AM45" s="983"/>
      <c r="AN45" s="994"/>
      <c r="AO45" s="977"/>
      <c r="AP45" s="998"/>
    </row>
    <row r="46" spans="1:42" ht="46.5" customHeight="1">
      <c r="A46" s="1622" t="s">
        <v>392</v>
      </c>
      <c r="B46" s="1229" t="s">
        <v>381</v>
      </c>
      <c r="C46" s="1273" t="s">
        <v>341</v>
      </c>
      <c r="D46" s="1271">
        <v>100</v>
      </c>
      <c r="E46" s="1274">
        <f>G46</f>
        <v>100</v>
      </c>
      <c r="F46" s="1243">
        <f>E46/D46</f>
        <v>1</v>
      </c>
      <c r="G46" s="992">
        <v>100</v>
      </c>
      <c r="H46" s="994">
        <f t="shared" si="1"/>
        <v>1</v>
      </c>
      <c r="I46" s="979"/>
      <c r="J46" s="996"/>
      <c r="K46" s="983"/>
      <c r="L46" s="994"/>
      <c r="M46" s="977"/>
      <c r="N46" s="995"/>
      <c r="O46" s="983"/>
      <c r="P46" s="983"/>
      <c r="Q46" s="977"/>
      <c r="R46" s="995"/>
      <c r="S46" s="983"/>
      <c r="T46" s="994"/>
      <c r="U46" s="977"/>
      <c r="V46" s="995"/>
      <c r="W46" s="983"/>
      <c r="X46" s="994"/>
      <c r="Y46" s="977"/>
      <c r="Z46" s="995"/>
      <c r="AA46" s="983"/>
      <c r="AB46" s="994"/>
      <c r="AC46" s="977"/>
      <c r="AD46" s="995"/>
      <c r="AE46" s="983"/>
      <c r="AF46" s="994"/>
      <c r="AG46" s="977"/>
      <c r="AH46" s="995"/>
      <c r="AI46" s="983"/>
      <c r="AJ46" s="994"/>
      <c r="AK46" s="977"/>
      <c r="AL46" s="995"/>
      <c r="AM46" s="983"/>
      <c r="AN46" s="994"/>
      <c r="AO46" s="977"/>
      <c r="AP46" s="998"/>
    </row>
    <row r="47" spans="1:42" ht="49.5" customHeight="1">
      <c r="A47" s="1623"/>
      <c r="B47" s="940" t="s">
        <v>393</v>
      </c>
      <c r="C47" s="1275" t="s">
        <v>341</v>
      </c>
      <c r="D47" s="1276">
        <v>100</v>
      </c>
      <c r="E47" s="1277">
        <f>G47</f>
        <v>100</v>
      </c>
      <c r="F47" s="1246">
        <f>E47/D47</f>
        <v>1</v>
      </c>
      <c r="G47" s="992">
        <v>100</v>
      </c>
      <c r="H47" s="994">
        <f t="shared" si="1"/>
        <v>1</v>
      </c>
      <c r="I47" s="979"/>
      <c r="J47" s="996"/>
      <c r="K47" s="983"/>
      <c r="L47" s="994"/>
      <c r="M47" s="977"/>
      <c r="N47" s="995"/>
      <c r="O47" s="983"/>
      <c r="P47" s="983"/>
      <c r="Q47" s="977"/>
      <c r="R47" s="995"/>
      <c r="S47" s="983"/>
      <c r="T47" s="994"/>
      <c r="U47" s="977"/>
      <c r="V47" s="995"/>
      <c r="W47" s="983"/>
      <c r="X47" s="994"/>
      <c r="Y47" s="977"/>
      <c r="Z47" s="995"/>
      <c r="AA47" s="983"/>
      <c r="AB47" s="994"/>
      <c r="AC47" s="977"/>
      <c r="AD47" s="995"/>
      <c r="AE47" s="983"/>
      <c r="AF47" s="994"/>
      <c r="AG47" s="977"/>
      <c r="AH47" s="995"/>
      <c r="AI47" s="983"/>
      <c r="AJ47" s="994"/>
      <c r="AK47" s="977"/>
      <c r="AL47" s="995"/>
      <c r="AM47" s="983"/>
      <c r="AN47" s="994"/>
      <c r="AO47" s="977"/>
      <c r="AP47" s="998"/>
    </row>
    <row r="48" spans="1:42" ht="44.25" customHeight="1" thickBot="1">
      <c r="A48" s="1623"/>
      <c r="B48" s="1230"/>
      <c r="C48" s="1278"/>
      <c r="D48" s="1279"/>
      <c r="E48" s="1279"/>
      <c r="F48" s="1280"/>
      <c r="G48" s="992"/>
      <c r="H48" s="994"/>
      <c r="I48" s="979"/>
      <c r="J48" s="996"/>
      <c r="K48" s="983"/>
      <c r="L48" s="994"/>
      <c r="M48" s="977"/>
      <c r="N48" s="995"/>
      <c r="O48" s="983"/>
      <c r="P48" s="983"/>
      <c r="Q48" s="977"/>
      <c r="R48" s="995"/>
      <c r="S48" s="983"/>
      <c r="T48" s="994"/>
      <c r="U48" s="977"/>
      <c r="V48" s="995"/>
      <c r="W48" s="983"/>
      <c r="X48" s="994"/>
      <c r="Y48" s="977"/>
      <c r="Z48" s="995"/>
      <c r="AA48" s="983"/>
      <c r="AB48" s="994"/>
      <c r="AC48" s="977"/>
      <c r="AD48" s="995"/>
      <c r="AE48" s="983"/>
      <c r="AF48" s="994"/>
      <c r="AG48" s="977"/>
      <c r="AH48" s="995"/>
      <c r="AI48" s="983"/>
      <c r="AJ48" s="994"/>
      <c r="AK48" s="977"/>
      <c r="AL48" s="995"/>
      <c r="AM48" s="983"/>
      <c r="AN48" s="994"/>
      <c r="AO48" s="977"/>
      <c r="AP48" s="998"/>
    </row>
    <row r="49" spans="1:42" ht="35.25" customHeight="1" thickBot="1">
      <c r="A49" s="1636" t="s">
        <v>394</v>
      </c>
      <c r="B49" s="1637"/>
      <c r="C49" s="1637"/>
      <c r="D49" s="1637"/>
      <c r="E49" s="1637"/>
      <c r="F49" s="1637"/>
      <c r="G49" s="992"/>
      <c r="H49" s="994"/>
      <c r="I49" s="979"/>
      <c r="J49" s="996"/>
      <c r="K49" s="983"/>
      <c r="L49" s="994"/>
      <c r="M49" s="977"/>
      <c r="N49" s="995"/>
      <c r="O49" s="983"/>
      <c r="P49" s="983"/>
      <c r="Q49" s="977"/>
      <c r="R49" s="995"/>
      <c r="S49" s="983"/>
      <c r="T49" s="994"/>
      <c r="U49" s="977"/>
      <c r="V49" s="995"/>
      <c r="W49" s="983"/>
      <c r="X49" s="994"/>
      <c r="Y49" s="977"/>
      <c r="Z49" s="995"/>
      <c r="AA49" s="983"/>
      <c r="AB49" s="994"/>
      <c r="AC49" s="977"/>
      <c r="AD49" s="995"/>
      <c r="AE49" s="983"/>
      <c r="AF49" s="994"/>
      <c r="AG49" s="977"/>
      <c r="AH49" s="995"/>
      <c r="AI49" s="983"/>
      <c r="AJ49" s="994"/>
      <c r="AK49" s="977"/>
      <c r="AL49" s="995"/>
      <c r="AM49" s="983"/>
      <c r="AN49" s="994"/>
      <c r="AO49" s="977"/>
      <c r="AP49" s="998"/>
    </row>
    <row r="50" spans="1:42" ht="45" customHeight="1">
      <c r="A50" s="1638" t="s">
        <v>395</v>
      </c>
      <c r="B50" s="1229" t="s">
        <v>381</v>
      </c>
      <c r="C50" s="1273" t="s">
        <v>341</v>
      </c>
      <c r="D50" s="1271">
        <v>100</v>
      </c>
      <c r="E50" s="1274">
        <f>G50</f>
        <v>100</v>
      </c>
      <c r="F50" s="1243">
        <f>E50/D50</f>
        <v>1</v>
      </c>
      <c r="G50" s="992">
        <v>100</v>
      </c>
      <c r="H50" s="994">
        <f t="shared" si="1"/>
        <v>1</v>
      </c>
      <c r="I50" s="979"/>
      <c r="J50" s="996"/>
      <c r="K50" s="983"/>
      <c r="L50" s="994"/>
      <c r="M50" s="977"/>
      <c r="N50" s="995"/>
      <c r="O50" s="983"/>
      <c r="P50" s="983"/>
      <c r="Q50" s="977"/>
      <c r="R50" s="995"/>
      <c r="S50" s="983"/>
      <c r="T50" s="994"/>
      <c r="U50" s="977"/>
      <c r="V50" s="995"/>
      <c r="W50" s="983"/>
      <c r="X50" s="994"/>
      <c r="Y50" s="977"/>
      <c r="Z50" s="995"/>
      <c r="AA50" s="983"/>
      <c r="AB50" s="994"/>
      <c r="AC50" s="977"/>
      <c r="AD50" s="995"/>
      <c r="AE50" s="983"/>
      <c r="AF50" s="994"/>
      <c r="AG50" s="977"/>
      <c r="AH50" s="995"/>
      <c r="AI50" s="983"/>
      <c r="AJ50" s="994"/>
      <c r="AK50" s="977"/>
      <c r="AL50" s="995"/>
      <c r="AM50" s="983"/>
      <c r="AN50" s="994"/>
      <c r="AO50" s="977"/>
      <c r="AP50" s="998"/>
    </row>
    <row r="51" spans="1:42" ht="54.75" customHeight="1">
      <c r="A51" s="1639"/>
      <c r="B51" s="940" t="s">
        <v>393</v>
      </c>
      <c r="C51" s="1275" t="s">
        <v>341</v>
      </c>
      <c r="D51" s="1276">
        <v>100</v>
      </c>
      <c r="E51" s="1277">
        <f>G51</f>
        <v>100</v>
      </c>
      <c r="F51" s="1246">
        <f>E51/D51</f>
        <v>1</v>
      </c>
      <c r="G51" s="992">
        <v>100</v>
      </c>
      <c r="H51" s="994">
        <f t="shared" si="1"/>
        <v>1</v>
      </c>
      <c r="I51" s="979"/>
      <c r="J51" s="996"/>
      <c r="K51" s="983"/>
      <c r="L51" s="994"/>
      <c r="M51" s="977"/>
      <c r="N51" s="995"/>
      <c r="O51" s="983"/>
      <c r="P51" s="983"/>
      <c r="Q51" s="977"/>
      <c r="R51" s="995"/>
      <c r="S51" s="983"/>
      <c r="T51" s="994"/>
      <c r="U51" s="977"/>
      <c r="V51" s="995"/>
      <c r="W51" s="983"/>
      <c r="X51" s="994"/>
      <c r="Y51" s="977"/>
      <c r="Z51" s="995"/>
      <c r="AA51" s="983"/>
      <c r="AB51" s="994"/>
      <c r="AC51" s="977"/>
      <c r="AD51" s="995"/>
      <c r="AE51" s="983"/>
      <c r="AF51" s="994"/>
      <c r="AG51" s="977"/>
      <c r="AH51" s="995"/>
      <c r="AI51" s="983"/>
      <c r="AJ51" s="994"/>
      <c r="AK51" s="977"/>
      <c r="AL51" s="995"/>
      <c r="AM51" s="983"/>
      <c r="AN51" s="994"/>
      <c r="AO51" s="977"/>
      <c r="AP51" s="998"/>
    </row>
    <row r="52" spans="1:42" ht="60.75" customHeight="1">
      <c r="A52" s="1639"/>
      <c r="B52" s="940" t="s">
        <v>387</v>
      </c>
      <c r="C52" s="1218" t="s">
        <v>341</v>
      </c>
      <c r="D52" s="1275">
        <v>85</v>
      </c>
      <c r="E52" s="977">
        <f>G52</f>
        <v>86</v>
      </c>
      <c r="F52" s="1246">
        <f>E52/D52</f>
        <v>1.011764705882353</v>
      </c>
      <c r="G52" s="992">
        <v>86</v>
      </c>
      <c r="H52" s="994">
        <f t="shared" si="1"/>
        <v>1.011764705882353</v>
      </c>
      <c r="I52" s="1045"/>
      <c r="J52" s="996"/>
      <c r="K52" s="983"/>
      <c r="L52" s="994"/>
      <c r="M52" s="977"/>
      <c r="N52" s="995"/>
      <c r="O52" s="983"/>
      <c r="P52" s="983"/>
      <c r="Q52" s="977"/>
      <c r="R52" s="995"/>
      <c r="S52" s="983"/>
      <c r="T52" s="994"/>
      <c r="U52" s="977"/>
      <c r="V52" s="995"/>
      <c r="W52" s="983"/>
      <c r="X52" s="994"/>
      <c r="Y52" s="977"/>
      <c r="Z52" s="995"/>
      <c r="AA52" s="983"/>
      <c r="AB52" s="994"/>
      <c r="AC52" s="977"/>
      <c r="AD52" s="995"/>
      <c r="AE52" s="983"/>
      <c r="AF52" s="994"/>
      <c r="AG52" s="977"/>
      <c r="AH52" s="995"/>
      <c r="AI52" s="983"/>
      <c r="AJ52" s="994"/>
      <c r="AK52" s="977"/>
      <c r="AL52" s="995"/>
      <c r="AM52" s="983"/>
      <c r="AN52" s="994"/>
      <c r="AO52" s="977"/>
      <c r="AP52" s="998"/>
    </row>
    <row r="53" spans="1:42" ht="31.5" customHeight="1" thickBot="1">
      <c r="A53" s="1640"/>
      <c r="B53" s="1230"/>
      <c r="C53" s="1278"/>
      <c r="D53" s="1279"/>
      <c r="E53" s="1279"/>
      <c r="F53" s="1280"/>
      <c r="G53" s="993"/>
      <c r="H53" s="1034"/>
      <c r="I53" s="1046"/>
      <c r="J53" s="1047"/>
      <c r="K53" s="1034"/>
      <c r="L53" s="1034"/>
      <c r="M53" s="1035"/>
      <c r="N53" s="1035"/>
      <c r="O53" s="1034"/>
      <c r="P53" s="1034"/>
      <c r="Q53" s="1035"/>
      <c r="R53" s="1036"/>
      <c r="S53" s="1034"/>
      <c r="T53" s="1037"/>
      <c r="U53" s="1035"/>
      <c r="V53" s="1036"/>
      <c r="W53" s="1034"/>
      <c r="X53" s="1037"/>
      <c r="Y53" s="1035"/>
      <c r="Z53" s="1036"/>
      <c r="AA53" s="1034"/>
      <c r="AB53" s="1037"/>
      <c r="AC53" s="1035"/>
      <c r="AD53" s="1036"/>
      <c r="AE53" s="1034"/>
      <c r="AF53" s="1037"/>
      <c r="AG53" s="1035"/>
      <c r="AH53" s="1036"/>
      <c r="AI53" s="1034"/>
      <c r="AJ53" s="1037"/>
      <c r="AK53" s="1035"/>
      <c r="AL53" s="1036"/>
      <c r="AM53" s="1034"/>
      <c r="AN53" s="1037"/>
      <c r="AO53" s="1035"/>
      <c r="AP53" s="999"/>
    </row>
    <row r="54" spans="1:41" ht="34.5" customHeight="1">
      <c r="A54" s="1631" t="s">
        <v>396</v>
      </c>
      <c r="B54" s="1632"/>
      <c r="C54" s="1632"/>
      <c r="D54" s="1632"/>
      <c r="E54" s="1632"/>
      <c r="F54" s="1632"/>
      <c r="G54" s="1575" t="s">
        <v>85</v>
      </c>
      <c r="H54" s="1654" t="s">
        <v>438</v>
      </c>
      <c r="I54" s="1576" t="s">
        <v>429</v>
      </c>
      <c r="J54" s="1655" t="s">
        <v>438</v>
      </c>
      <c r="K54" s="1577" t="s">
        <v>430</v>
      </c>
      <c r="L54" s="1654" t="s">
        <v>438</v>
      </c>
      <c r="M54" s="1578" t="s">
        <v>431</v>
      </c>
      <c r="N54" s="1655" t="s">
        <v>438</v>
      </c>
      <c r="O54" s="1575" t="s">
        <v>432</v>
      </c>
      <c r="P54" s="1654" t="s">
        <v>438</v>
      </c>
      <c r="Q54" s="1579" t="s">
        <v>433</v>
      </c>
      <c r="R54" s="1653" t="s">
        <v>438</v>
      </c>
      <c r="S54" s="981"/>
      <c r="T54" s="981"/>
      <c r="U54" s="981"/>
      <c r="V54" s="981"/>
      <c r="W54" s="981"/>
      <c r="X54" s="981"/>
      <c r="Y54" s="981"/>
      <c r="Z54" s="981"/>
      <c r="AA54" s="981"/>
      <c r="AB54" s="981"/>
      <c r="AC54" s="981"/>
      <c r="AD54" s="981"/>
      <c r="AE54" s="981"/>
      <c r="AF54" s="981"/>
      <c r="AG54" s="981"/>
      <c r="AH54" s="981"/>
      <c r="AI54" s="981"/>
      <c r="AJ54" s="981"/>
      <c r="AK54" s="981"/>
      <c r="AL54" s="981"/>
      <c r="AM54" s="981"/>
      <c r="AN54" s="981"/>
      <c r="AO54" s="981"/>
    </row>
    <row r="55" spans="1:41" ht="32.25" customHeight="1" thickBot="1">
      <c r="A55" s="1633"/>
      <c r="B55" s="1634"/>
      <c r="C55" s="1635"/>
      <c r="D55" s="1635"/>
      <c r="E55" s="1635"/>
      <c r="F55" s="1635"/>
      <c r="G55" s="1575"/>
      <c r="H55" s="1654"/>
      <c r="I55" s="1576"/>
      <c r="J55" s="1655"/>
      <c r="K55" s="1577"/>
      <c r="L55" s="1654"/>
      <c r="M55" s="1578"/>
      <c r="N55" s="1655"/>
      <c r="O55" s="1575"/>
      <c r="P55" s="1654"/>
      <c r="Q55" s="1579"/>
      <c r="R55" s="1653"/>
      <c r="S55" s="981"/>
      <c r="T55" s="981"/>
      <c r="U55" s="981"/>
      <c r="V55" s="981"/>
      <c r="W55" s="981"/>
      <c r="X55" s="981"/>
      <c r="Y55" s="981"/>
      <c r="Z55" s="981"/>
      <c r="AA55" s="981"/>
      <c r="AB55" s="981"/>
      <c r="AC55" s="981"/>
      <c r="AD55" s="981"/>
      <c r="AE55" s="981"/>
      <c r="AF55" s="981"/>
      <c r="AG55" s="981"/>
      <c r="AH55" s="981"/>
      <c r="AI55" s="981"/>
      <c r="AJ55" s="981"/>
      <c r="AK55" s="981"/>
      <c r="AL55" s="981"/>
      <c r="AM55" s="981"/>
      <c r="AN55" s="981"/>
      <c r="AO55" s="981"/>
    </row>
    <row r="56" spans="1:41" ht="25.5" customHeight="1">
      <c r="A56" s="1607" t="s">
        <v>397</v>
      </c>
      <c r="B56" s="1224" t="s">
        <v>434</v>
      </c>
      <c r="C56" s="1281" t="s">
        <v>341</v>
      </c>
      <c r="D56" s="1282">
        <v>90</v>
      </c>
      <c r="E56" s="1283">
        <f>(G56+I56+K56+M56+O56)/5</f>
        <v>95.7</v>
      </c>
      <c r="F56" s="1284">
        <f>E56/D56</f>
        <v>1.0633333333333335</v>
      </c>
      <c r="G56" s="990">
        <v>100</v>
      </c>
      <c r="H56" s="1002">
        <f>G56/D56</f>
        <v>1.1111111111111112</v>
      </c>
      <c r="I56" s="1000">
        <v>87</v>
      </c>
      <c r="J56" s="1005">
        <f>I56/D56</f>
        <v>0.9666666666666667</v>
      </c>
      <c r="K56" s="990">
        <v>92.5</v>
      </c>
      <c r="L56" s="1002">
        <f>K56/D56</f>
        <v>1.0277777777777777</v>
      </c>
      <c r="M56" s="1000">
        <v>100</v>
      </c>
      <c r="N56" s="1005">
        <f>M56/D56</f>
        <v>1.1111111111111112</v>
      </c>
      <c r="O56" s="990">
        <v>99</v>
      </c>
      <c r="P56" s="1002">
        <f>O56/D56</f>
        <v>1.1</v>
      </c>
      <c r="Q56" s="1000"/>
      <c r="R56" s="997"/>
      <c r="S56" s="981"/>
      <c r="T56" s="981"/>
      <c r="U56" s="981"/>
      <c r="V56" s="981"/>
      <c r="W56" s="981"/>
      <c r="X56" s="981"/>
      <c r="Y56" s="981"/>
      <c r="Z56" s="981"/>
      <c r="AA56" s="981"/>
      <c r="AB56" s="981"/>
      <c r="AC56" s="981"/>
      <c r="AD56" s="981"/>
      <c r="AE56" s="981"/>
      <c r="AF56" s="981"/>
      <c r="AG56" s="981"/>
      <c r="AH56" s="981"/>
      <c r="AI56" s="981"/>
      <c r="AJ56" s="981"/>
      <c r="AK56" s="981"/>
      <c r="AL56" s="981"/>
      <c r="AM56" s="981"/>
      <c r="AN56" s="981"/>
      <c r="AO56" s="981"/>
    </row>
    <row r="57" spans="1:41" ht="36" customHeight="1">
      <c r="A57" s="1608"/>
      <c r="B57" s="1231" t="s">
        <v>435</v>
      </c>
      <c r="C57" s="1285" t="s">
        <v>341</v>
      </c>
      <c r="D57" s="1286">
        <v>35</v>
      </c>
      <c r="E57" s="1045">
        <f>(G57+I57+K57+M57+O57)/5</f>
        <v>54.9</v>
      </c>
      <c r="F57" s="1287">
        <f>E57/D57</f>
        <v>1.5685714285714285</v>
      </c>
      <c r="G57" s="990">
        <v>33</v>
      </c>
      <c r="H57" s="1002">
        <f>G57/D57</f>
        <v>0.9428571428571428</v>
      </c>
      <c r="I57" s="1000">
        <v>78</v>
      </c>
      <c r="J57" s="1005">
        <f>I57/D57</f>
        <v>2.2285714285714286</v>
      </c>
      <c r="K57" s="990">
        <v>60.5</v>
      </c>
      <c r="L57" s="1002">
        <f>K57/D57</f>
        <v>1.7285714285714286</v>
      </c>
      <c r="M57" s="1000">
        <v>35</v>
      </c>
      <c r="N57" s="1005">
        <f>M57/D57</f>
        <v>1</v>
      </c>
      <c r="O57" s="990">
        <v>68</v>
      </c>
      <c r="P57" s="1002">
        <f>O57/D57</f>
        <v>1.9428571428571428</v>
      </c>
      <c r="Q57" s="1000"/>
      <c r="R57" s="997"/>
      <c r="S57" s="981"/>
      <c r="T57" s="981"/>
      <c r="U57" s="981"/>
      <c r="V57" s="981"/>
      <c r="W57" s="981"/>
      <c r="X57" s="981"/>
      <c r="Y57" s="981"/>
      <c r="Z57" s="981"/>
      <c r="AA57" s="981"/>
      <c r="AB57" s="981"/>
      <c r="AC57" s="981"/>
      <c r="AD57" s="981"/>
      <c r="AE57" s="981"/>
      <c r="AF57" s="981"/>
      <c r="AG57" s="981"/>
      <c r="AH57" s="981"/>
      <c r="AI57" s="981"/>
      <c r="AJ57" s="981"/>
      <c r="AK57" s="981"/>
      <c r="AL57" s="981"/>
      <c r="AM57" s="981"/>
      <c r="AN57" s="981"/>
      <c r="AO57" s="981"/>
    </row>
    <row r="58" spans="1:41" ht="59.25" customHeight="1">
      <c r="A58" s="1608"/>
      <c r="B58" s="1232" t="s">
        <v>399</v>
      </c>
      <c r="C58" s="1285" t="s">
        <v>341</v>
      </c>
      <c r="D58" s="1286">
        <v>85</v>
      </c>
      <c r="E58" s="1045">
        <f>(G58+I58+K58+M58+O58)/5</f>
        <v>94.63</v>
      </c>
      <c r="F58" s="1287">
        <f>E58/D58</f>
        <v>1.1132941176470588</v>
      </c>
      <c r="G58" s="990">
        <v>90</v>
      </c>
      <c r="H58" s="1002">
        <f>G58/D58</f>
        <v>1.0588235294117647</v>
      </c>
      <c r="I58" s="1000">
        <v>92</v>
      </c>
      <c r="J58" s="1005">
        <f>I58/D58</f>
        <v>1.0823529411764705</v>
      </c>
      <c r="K58" s="990">
        <v>99.15</v>
      </c>
      <c r="L58" s="1002">
        <f>K58/D58</f>
        <v>1.1664705882352941</v>
      </c>
      <c r="M58" s="1000">
        <v>95</v>
      </c>
      <c r="N58" s="1005">
        <f>M58/D58</f>
        <v>1.1176470588235294</v>
      </c>
      <c r="O58" s="990">
        <v>97</v>
      </c>
      <c r="P58" s="1002">
        <f>O58/D58</f>
        <v>1.1411764705882352</v>
      </c>
      <c r="Q58" s="1000"/>
      <c r="R58" s="997"/>
      <c r="S58" s="981"/>
      <c r="T58" s="981"/>
      <c r="U58" s="981"/>
      <c r="V58" s="981"/>
      <c r="W58" s="981"/>
      <c r="X58" s="981"/>
      <c r="Y58" s="981"/>
      <c r="Z58" s="981"/>
      <c r="AA58" s="981"/>
      <c r="AB58" s="981"/>
      <c r="AC58" s="981"/>
      <c r="AD58" s="981"/>
      <c r="AE58" s="981"/>
      <c r="AF58" s="981"/>
      <c r="AG58" s="981"/>
      <c r="AH58" s="981"/>
      <c r="AI58" s="981"/>
      <c r="AJ58" s="981"/>
      <c r="AK58" s="981"/>
      <c r="AL58" s="981"/>
      <c r="AM58" s="981"/>
      <c r="AN58" s="981"/>
      <c r="AO58" s="981"/>
    </row>
    <row r="59" spans="1:41" ht="39.75" customHeight="1" thickBot="1">
      <c r="A59" s="1609"/>
      <c r="B59" s="1233" t="s">
        <v>329</v>
      </c>
      <c r="C59" s="1288" t="s">
        <v>341</v>
      </c>
      <c r="D59" s="937">
        <v>100</v>
      </c>
      <c r="E59" s="1289">
        <f>(G59+I59+K59+M59+O59)/5</f>
        <v>94.86</v>
      </c>
      <c r="F59" s="1290">
        <f>E59/D59</f>
        <v>0.9486</v>
      </c>
      <c r="G59" s="990">
        <v>100</v>
      </c>
      <c r="H59" s="1002">
        <f>G59/D59</f>
        <v>1</v>
      </c>
      <c r="I59" s="1000">
        <v>88</v>
      </c>
      <c r="J59" s="1005">
        <f>I59/D59</f>
        <v>0.88</v>
      </c>
      <c r="K59" s="990">
        <v>93.3</v>
      </c>
      <c r="L59" s="1002">
        <f>K59/D59</f>
        <v>0.9329999999999999</v>
      </c>
      <c r="M59" s="1000">
        <v>93</v>
      </c>
      <c r="N59" s="1005">
        <f>M59/D59</f>
        <v>0.93</v>
      </c>
      <c r="O59" s="990">
        <v>100</v>
      </c>
      <c r="P59" s="1002">
        <f>O59/D59</f>
        <v>1</v>
      </c>
      <c r="Q59" s="1000"/>
      <c r="R59" s="997"/>
      <c r="S59" s="981"/>
      <c r="T59" s="981"/>
      <c r="U59" s="981"/>
      <c r="V59" s="981"/>
      <c r="W59" s="981"/>
      <c r="X59" s="981"/>
      <c r="Y59" s="981"/>
      <c r="Z59" s="981"/>
      <c r="AA59" s="981"/>
      <c r="AB59" s="981"/>
      <c r="AC59" s="981"/>
      <c r="AD59" s="981"/>
      <c r="AE59" s="981"/>
      <c r="AF59" s="981"/>
      <c r="AG59" s="981"/>
      <c r="AH59" s="981"/>
      <c r="AI59" s="981"/>
      <c r="AJ59" s="981"/>
      <c r="AK59" s="981"/>
      <c r="AL59" s="981"/>
      <c r="AM59" s="981"/>
      <c r="AN59" s="981"/>
      <c r="AO59" s="981"/>
    </row>
    <row r="60" spans="1:41" ht="119.25" customHeight="1" thickBot="1">
      <c r="A60" s="974" t="s">
        <v>400</v>
      </c>
      <c r="B60" s="987" t="s">
        <v>399</v>
      </c>
      <c r="C60" s="1281" t="s">
        <v>341</v>
      </c>
      <c r="D60" s="1282">
        <v>85</v>
      </c>
      <c r="E60" s="1291">
        <f>(I60+K60)/2</f>
        <v>99.575</v>
      </c>
      <c r="F60" s="1284">
        <f>E60/D60</f>
        <v>1.171470588235294</v>
      </c>
      <c r="G60" s="990"/>
      <c r="H60" s="1003"/>
      <c r="I60" s="1000">
        <v>100</v>
      </c>
      <c r="J60" s="1005">
        <f>I60/D60</f>
        <v>1.1764705882352942</v>
      </c>
      <c r="K60" s="990">
        <v>99.15</v>
      </c>
      <c r="L60" s="1002">
        <f>K60/D60</f>
        <v>1.1664705882352941</v>
      </c>
      <c r="M60" s="1000"/>
      <c r="N60" s="978"/>
      <c r="O60" s="990"/>
      <c r="P60" s="1003"/>
      <c r="Q60" s="1000"/>
      <c r="R60" s="997"/>
      <c r="S60" s="981"/>
      <c r="T60" s="981"/>
      <c r="U60" s="981"/>
      <c r="V60" s="981"/>
      <c r="W60" s="981"/>
      <c r="X60" s="981"/>
      <c r="Y60" s="981"/>
      <c r="Z60" s="981"/>
      <c r="AA60" s="981"/>
      <c r="AB60" s="981"/>
      <c r="AC60" s="981"/>
      <c r="AD60" s="981"/>
      <c r="AE60" s="981"/>
      <c r="AF60" s="981"/>
      <c r="AG60" s="981"/>
      <c r="AH60" s="981"/>
      <c r="AI60" s="981"/>
      <c r="AJ60" s="981"/>
      <c r="AK60" s="981"/>
      <c r="AL60" s="981"/>
      <c r="AM60" s="981"/>
      <c r="AN60" s="981"/>
      <c r="AO60" s="981"/>
    </row>
    <row r="61" spans="1:41" ht="26.25" customHeight="1">
      <c r="A61" s="1650" t="s">
        <v>401</v>
      </c>
      <c r="B61" s="1234" t="s">
        <v>434</v>
      </c>
      <c r="C61" s="1281" t="s">
        <v>341</v>
      </c>
      <c r="D61" s="1282">
        <v>90</v>
      </c>
      <c r="E61" s="1291">
        <f>Q61</f>
        <v>100</v>
      </c>
      <c r="F61" s="1284">
        <f aca="true" t="shared" si="18" ref="F61:F68">E61/D61</f>
        <v>1.1111111111111112</v>
      </c>
      <c r="G61" s="990"/>
      <c r="H61" s="1003"/>
      <c r="I61" s="1000"/>
      <c r="J61" s="978"/>
      <c r="K61" s="990"/>
      <c r="L61" s="1003"/>
      <c r="M61" s="1000"/>
      <c r="N61" s="978"/>
      <c r="O61" s="990"/>
      <c r="P61" s="1003"/>
      <c r="Q61" s="1000">
        <v>100</v>
      </c>
      <c r="R61" s="998">
        <f>Q61/D61</f>
        <v>1.1111111111111112</v>
      </c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981"/>
      <c r="AM61" s="981"/>
      <c r="AN61" s="981"/>
      <c r="AO61" s="981"/>
    </row>
    <row r="62" spans="1:41" ht="46.5" customHeight="1">
      <c r="A62" s="1651"/>
      <c r="B62" s="1235" t="s">
        <v>435</v>
      </c>
      <c r="C62" s="1285" t="s">
        <v>341</v>
      </c>
      <c r="D62" s="1286">
        <v>35</v>
      </c>
      <c r="E62" s="1292">
        <f>Q62</f>
        <v>0</v>
      </c>
      <c r="F62" s="1287">
        <f t="shared" si="18"/>
        <v>0</v>
      </c>
      <c r="G62" s="990"/>
      <c r="H62" s="1003"/>
      <c r="I62" s="1000"/>
      <c r="J62" s="978"/>
      <c r="K62" s="1205"/>
      <c r="L62" s="1206"/>
      <c r="M62" s="1000"/>
      <c r="N62" s="978"/>
      <c r="O62" s="990"/>
      <c r="P62" s="1003"/>
      <c r="Q62" s="1000">
        <v>0</v>
      </c>
      <c r="R62" s="998">
        <f aca="true" t="shared" si="19" ref="R62:R68">Q62/D62</f>
        <v>0</v>
      </c>
      <c r="S62" s="981"/>
      <c r="T62" s="981"/>
      <c r="U62" s="981"/>
      <c r="V62" s="981"/>
      <c r="W62" s="981"/>
      <c r="X62" s="981"/>
      <c r="Y62" s="981"/>
      <c r="Z62" s="981"/>
      <c r="AA62" s="981"/>
      <c r="AB62" s="981"/>
      <c r="AC62" s="981"/>
      <c r="AD62" s="981"/>
      <c r="AE62" s="981"/>
      <c r="AF62" s="981"/>
      <c r="AG62" s="981"/>
      <c r="AH62" s="981"/>
      <c r="AI62" s="981"/>
      <c r="AJ62" s="981"/>
      <c r="AK62" s="981"/>
      <c r="AL62" s="981"/>
      <c r="AM62" s="981"/>
      <c r="AN62" s="981"/>
      <c r="AO62" s="981"/>
    </row>
    <row r="63" spans="1:41" ht="55.5" customHeight="1">
      <c r="A63" s="1651"/>
      <c r="B63" s="1236" t="s">
        <v>436</v>
      </c>
      <c r="C63" s="1285" t="s">
        <v>341</v>
      </c>
      <c r="D63" s="1286">
        <v>85</v>
      </c>
      <c r="E63" s="1292">
        <f aca="true" t="shared" si="20" ref="E63:E68">Q63</f>
        <v>96.5</v>
      </c>
      <c r="F63" s="1287">
        <f t="shared" si="18"/>
        <v>1.1352941176470588</v>
      </c>
      <c r="G63" s="990"/>
      <c r="H63" s="1003"/>
      <c r="I63" s="1000"/>
      <c r="J63" s="978"/>
      <c r="K63" s="990"/>
      <c r="L63" s="1003"/>
      <c r="M63" s="1000"/>
      <c r="N63" s="978"/>
      <c r="O63" s="990"/>
      <c r="P63" s="1003"/>
      <c r="Q63" s="1000">
        <v>96.5</v>
      </c>
      <c r="R63" s="998">
        <f t="shared" si="19"/>
        <v>1.1352941176470588</v>
      </c>
      <c r="S63" s="981"/>
      <c r="T63" s="981"/>
      <c r="U63" s="981"/>
      <c r="V63" s="981"/>
      <c r="W63" s="981"/>
      <c r="X63" s="981"/>
      <c r="Y63" s="981"/>
      <c r="Z63" s="981"/>
      <c r="AA63" s="981"/>
      <c r="AB63" s="981"/>
      <c r="AC63" s="981"/>
      <c r="AD63" s="981"/>
      <c r="AE63" s="981"/>
      <c r="AF63" s="981"/>
      <c r="AG63" s="981"/>
      <c r="AH63" s="981"/>
      <c r="AI63" s="981"/>
      <c r="AJ63" s="981"/>
      <c r="AK63" s="981"/>
      <c r="AL63" s="981"/>
      <c r="AM63" s="981"/>
      <c r="AN63" s="981"/>
      <c r="AO63" s="981"/>
    </row>
    <row r="64" spans="1:41" ht="43.5" customHeight="1" thickBot="1">
      <c r="A64" s="1651"/>
      <c r="B64" s="1237" t="s">
        <v>329</v>
      </c>
      <c r="C64" s="1288" t="s">
        <v>341</v>
      </c>
      <c r="D64" s="937">
        <v>100</v>
      </c>
      <c r="E64" s="1293">
        <f t="shared" si="20"/>
        <v>100</v>
      </c>
      <c r="F64" s="1290">
        <f t="shared" si="18"/>
        <v>1</v>
      </c>
      <c r="G64" s="990"/>
      <c r="H64" s="1003"/>
      <c r="I64" s="1000"/>
      <c r="J64" s="978"/>
      <c r="K64" s="990"/>
      <c r="L64" s="1003"/>
      <c r="M64" s="1000"/>
      <c r="N64" s="978"/>
      <c r="O64" s="990"/>
      <c r="P64" s="1003"/>
      <c r="Q64" s="1000">
        <v>100</v>
      </c>
      <c r="R64" s="998">
        <f t="shared" si="19"/>
        <v>1</v>
      </c>
      <c r="S64" s="981"/>
      <c r="T64" s="981"/>
      <c r="U64" s="981"/>
      <c r="V64" s="981"/>
      <c r="W64" s="981"/>
      <c r="X64" s="981"/>
      <c r="Y64" s="981"/>
      <c r="Z64" s="981"/>
      <c r="AA64" s="981"/>
      <c r="AB64" s="981"/>
      <c r="AC64" s="981"/>
      <c r="AD64" s="981"/>
      <c r="AE64" s="981"/>
      <c r="AF64" s="981"/>
      <c r="AG64" s="981"/>
      <c r="AH64" s="981"/>
      <c r="AI64" s="981"/>
      <c r="AJ64" s="981"/>
      <c r="AK64" s="981"/>
      <c r="AL64" s="981"/>
      <c r="AM64" s="981"/>
      <c r="AN64" s="981"/>
      <c r="AO64" s="981"/>
    </row>
    <row r="65" spans="1:41" ht="36.75" customHeight="1">
      <c r="A65" s="1650" t="s">
        <v>292</v>
      </c>
      <c r="B65" s="1238" t="s">
        <v>398</v>
      </c>
      <c r="C65" s="1294" t="s">
        <v>341</v>
      </c>
      <c r="D65" s="1295">
        <v>90</v>
      </c>
      <c r="E65" s="1291">
        <f t="shared" si="20"/>
        <v>97.3</v>
      </c>
      <c r="F65" s="1284">
        <f t="shared" si="18"/>
        <v>1.0811111111111111</v>
      </c>
      <c r="G65" s="990"/>
      <c r="H65" s="1003"/>
      <c r="I65" s="1000"/>
      <c r="J65" s="978"/>
      <c r="K65" s="990"/>
      <c r="L65" s="1003"/>
      <c r="M65" s="1000"/>
      <c r="N65" s="978"/>
      <c r="O65" s="990"/>
      <c r="P65" s="1003"/>
      <c r="Q65" s="1000">
        <v>97.3</v>
      </c>
      <c r="R65" s="998">
        <f t="shared" si="19"/>
        <v>1.0811111111111111</v>
      </c>
      <c r="S65" s="981"/>
      <c r="T65" s="981"/>
      <c r="U65" s="981"/>
      <c r="V65" s="981"/>
      <c r="W65" s="981"/>
      <c r="X65" s="981"/>
      <c r="Y65" s="981"/>
      <c r="Z65" s="981"/>
      <c r="AA65" s="981"/>
      <c r="AB65" s="981"/>
      <c r="AC65" s="981"/>
      <c r="AD65" s="981"/>
      <c r="AE65" s="981"/>
      <c r="AF65" s="981"/>
      <c r="AG65" s="981"/>
      <c r="AH65" s="981"/>
      <c r="AI65" s="981"/>
      <c r="AJ65" s="981"/>
      <c r="AK65" s="981"/>
      <c r="AL65" s="981"/>
      <c r="AM65" s="981"/>
      <c r="AN65" s="981"/>
      <c r="AO65" s="981"/>
    </row>
    <row r="66" spans="1:41" ht="36.75" customHeight="1">
      <c r="A66" s="1651"/>
      <c r="B66" s="1239" t="s">
        <v>402</v>
      </c>
      <c r="C66" s="1296" t="s">
        <v>341</v>
      </c>
      <c r="D66" s="933">
        <v>5</v>
      </c>
      <c r="E66" s="1292">
        <f t="shared" si="20"/>
        <v>0</v>
      </c>
      <c r="F66" s="1287">
        <f t="shared" si="18"/>
        <v>0</v>
      </c>
      <c r="G66" s="990"/>
      <c r="H66" s="1003"/>
      <c r="I66" s="1000"/>
      <c r="J66" s="978"/>
      <c r="K66" s="990"/>
      <c r="L66" s="1003"/>
      <c r="M66" s="1000"/>
      <c r="N66" s="978"/>
      <c r="O66" s="990"/>
      <c r="P66" s="1003"/>
      <c r="Q66" s="1000">
        <v>0</v>
      </c>
      <c r="R66" s="998">
        <f t="shared" si="19"/>
        <v>0</v>
      </c>
      <c r="S66" s="981"/>
      <c r="T66" s="981"/>
      <c r="U66" s="981"/>
      <c r="V66" s="981"/>
      <c r="W66" s="981"/>
      <c r="X66" s="981"/>
      <c r="Y66" s="981"/>
      <c r="Z66" s="981"/>
      <c r="AA66" s="981"/>
      <c r="AB66" s="981"/>
      <c r="AC66" s="981"/>
      <c r="AD66" s="981"/>
      <c r="AE66" s="981"/>
      <c r="AF66" s="981"/>
      <c r="AG66" s="981"/>
      <c r="AH66" s="981"/>
      <c r="AI66" s="981"/>
      <c r="AJ66" s="981"/>
      <c r="AK66" s="981"/>
      <c r="AL66" s="981"/>
      <c r="AM66" s="981"/>
      <c r="AN66" s="981"/>
      <c r="AO66" s="981"/>
    </row>
    <row r="67" spans="1:41" ht="36.75" customHeight="1">
      <c r="A67" s="1651"/>
      <c r="B67" s="1239" t="s">
        <v>403</v>
      </c>
      <c r="C67" s="1296" t="s">
        <v>341</v>
      </c>
      <c r="D67" s="933">
        <v>100</v>
      </c>
      <c r="E67" s="1292">
        <f t="shared" si="20"/>
        <v>100</v>
      </c>
      <c r="F67" s="1287">
        <f t="shared" si="18"/>
        <v>1</v>
      </c>
      <c r="G67" s="990"/>
      <c r="H67" s="1003"/>
      <c r="I67" s="1000"/>
      <c r="J67" s="978"/>
      <c r="K67" s="990"/>
      <c r="L67" s="1003"/>
      <c r="M67" s="1000"/>
      <c r="N67" s="978"/>
      <c r="O67" s="990"/>
      <c r="P67" s="1003"/>
      <c r="Q67" s="1000">
        <v>100</v>
      </c>
      <c r="R67" s="998">
        <f t="shared" si="19"/>
        <v>1</v>
      </c>
      <c r="S67" s="981"/>
      <c r="T67" s="981"/>
      <c r="U67" s="981"/>
      <c r="V67" s="981"/>
      <c r="W67" s="981"/>
      <c r="X67" s="981"/>
      <c r="Y67" s="981"/>
      <c r="Z67" s="981"/>
      <c r="AA67" s="981"/>
      <c r="AB67" s="981"/>
      <c r="AC67" s="981"/>
      <c r="AD67" s="981"/>
      <c r="AE67" s="981"/>
      <c r="AF67" s="981"/>
      <c r="AG67" s="981"/>
      <c r="AH67" s="981"/>
      <c r="AI67" s="981"/>
      <c r="AJ67" s="981"/>
      <c r="AK67" s="981"/>
      <c r="AL67" s="981"/>
      <c r="AM67" s="981"/>
      <c r="AN67" s="981"/>
      <c r="AO67" s="981"/>
    </row>
    <row r="68" spans="1:41" ht="54.75" customHeight="1" thickBot="1">
      <c r="A68" s="1652"/>
      <c r="B68" s="1240" t="s">
        <v>399</v>
      </c>
      <c r="C68" s="1297" t="s">
        <v>341</v>
      </c>
      <c r="D68" s="1298">
        <v>85</v>
      </c>
      <c r="E68" s="1293">
        <f t="shared" si="20"/>
        <v>96.5</v>
      </c>
      <c r="F68" s="1290">
        <f t="shared" si="18"/>
        <v>1.1352941176470588</v>
      </c>
      <c r="G68" s="988"/>
      <c r="H68" s="1004"/>
      <c r="I68" s="1001"/>
      <c r="J68" s="980"/>
      <c r="K68" s="988"/>
      <c r="L68" s="1004"/>
      <c r="M68" s="1001"/>
      <c r="N68" s="980"/>
      <c r="O68" s="988"/>
      <c r="P68" s="1004"/>
      <c r="Q68" s="1001">
        <v>96.5</v>
      </c>
      <c r="R68" s="999">
        <f t="shared" si="19"/>
        <v>1.1352941176470588</v>
      </c>
      <c r="S68" s="981"/>
      <c r="T68" s="981"/>
      <c r="U68" s="981"/>
      <c r="V68" s="981"/>
      <c r="W68" s="981"/>
      <c r="X68" s="981"/>
      <c r="Y68" s="981"/>
      <c r="Z68" s="981"/>
      <c r="AA68" s="981"/>
      <c r="AB68" s="981"/>
      <c r="AC68" s="981"/>
      <c r="AD68" s="981"/>
      <c r="AE68" s="981"/>
      <c r="AF68" s="981"/>
      <c r="AG68" s="981"/>
      <c r="AH68" s="981"/>
      <c r="AI68" s="981"/>
      <c r="AJ68" s="981"/>
      <c r="AK68" s="981"/>
      <c r="AL68" s="981"/>
      <c r="AM68" s="981"/>
      <c r="AN68" s="981"/>
      <c r="AO68" s="981"/>
    </row>
    <row r="69" spans="1:41" ht="40.5" customHeight="1" hidden="1" thickBot="1">
      <c r="A69" s="1645" t="s">
        <v>404</v>
      </c>
      <c r="B69" s="1646"/>
      <c r="C69" s="1646"/>
      <c r="D69" s="1646"/>
      <c r="E69" s="1646"/>
      <c r="F69" s="1646"/>
      <c r="G69" s="981"/>
      <c r="H69" s="981"/>
      <c r="I69" s="981"/>
      <c r="J69" s="981"/>
      <c r="K69" s="989"/>
      <c r="L69" s="1006"/>
      <c r="M69" s="981"/>
      <c r="N69" s="981"/>
      <c r="O69" s="982"/>
      <c r="P69" s="982"/>
      <c r="Q69" s="982"/>
      <c r="R69" s="982"/>
      <c r="S69" s="982"/>
      <c r="T69" s="982"/>
      <c r="U69" s="982"/>
      <c r="V69" s="982"/>
      <c r="W69" s="982"/>
      <c r="X69" s="982"/>
      <c r="Y69" s="982"/>
      <c r="Z69" s="982"/>
      <c r="AA69" s="982"/>
      <c r="AB69" s="982"/>
      <c r="AC69" s="982"/>
      <c r="AD69" s="982"/>
      <c r="AE69" s="982"/>
      <c r="AF69" s="982"/>
      <c r="AG69" s="982"/>
      <c r="AH69" s="982"/>
      <c r="AI69" s="982"/>
      <c r="AJ69" s="982"/>
      <c r="AK69" s="982"/>
      <c r="AL69" s="982"/>
      <c r="AM69" s="982"/>
      <c r="AN69" s="982"/>
      <c r="AO69" s="982"/>
    </row>
    <row r="70" spans="1:41" ht="52.5" customHeight="1" hidden="1">
      <c r="A70" s="1647" t="s">
        <v>405</v>
      </c>
      <c r="B70" s="946" t="s">
        <v>406</v>
      </c>
      <c r="C70" s="941" t="s">
        <v>341</v>
      </c>
      <c r="D70" s="943">
        <v>100</v>
      </c>
      <c r="E70" s="947">
        <v>100</v>
      </c>
      <c r="F70" s="948">
        <f>E70/D70</f>
        <v>1</v>
      </c>
      <c r="G70" s="1644"/>
      <c r="H70" s="976"/>
      <c r="I70" s="1644"/>
      <c r="J70" s="976"/>
      <c r="K70" s="1007"/>
      <c r="L70" s="1008"/>
      <c r="M70" s="981"/>
      <c r="N70" s="981"/>
      <c r="O70" s="982"/>
      <c r="P70" s="982"/>
      <c r="Q70" s="982"/>
      <c r="R70" s="982"/>
      <c r="S70" s="982"/>
      <c r="T70" s="982"/>
      <c r="U70" s="982"/>
      <c r="V70" s="982"/>
      <c r="W70" s="982"/>
      <c r="X70" s="982"/>
      <c r="Y70" s="982"/>
      <c r="Z70" s="982"/>
      <c r="AA70" s="982"/>
      <c r="AB70" s="982"/>
      <c r="AC70" s="982"/>
      <c r="AD70" s="982"/>
      <c r="AE70" s="982"/>
      <c r="AF70" s="982"/>
      <c r="AG70" s="982"/>
      <c r="AH70" s="982"/>
      <c r="AI70" s="982"/>
      <c r="AJ70" s="982"/>
      <c r="AK70" s="982"/>
      <c r="AL70" s="982"/>
      <c r="AM70" s="982"/>
      <c r="AN70" s="982"/>
      <c r="AO70" s="982"/>
    </row>
    <row r="71" spans="1:41" ht="45.75" customHeight="1" hidden="1">
      <c r="A71" s="1648"/>
      <c r="B71" s="949" t="s">
        <v>407</v>
      </c>
      <c r="C71" s="942" t="s">
        <v>341</v>
      </c>
      <c r="D71" s="944">
        <v>100</v>
      </c>
      <c r="E71" s="950">
        <v>100</v>
      </c>
      <c r="F71" s="951">
        <f>E71/D71</f>
        <v>1</v>
      </c>
      <c r="G71" s="1644"/>
      <c r="H71" s="976"/>
      <c r="I71" s="1644"/>
      <c r="J71" s="976"/>
      <c r="K71" s="1007"/>
      <c r="L71" s="1008"/>
      <c r="M71" s="981"/>
      <c r="N71" s="981"/>
      <c r="O71" s="982"/>
      <c r="P71" s="982"/>
      <c r="Q71" s="982"/>
      <c r="R71" s="982"/>
      <c r="S71" s="982"/>
      <c r="T71" s="982"/>
      <c r="U71" s="982"/>
      <c r="V71" s="982"/>
      <c r="W71" s="982"/>
      <c r="X71" s="982"/>
      <c r="Y71" s="982"/>
      <c r="Z71" s="982"/>
      <c r="AA71" s="982"/>
      <c r="AB71" s="982"/>
      <c r="AC71" s="982"/>
      <c r="AD71" s="982"/>
      <c r="AE71" s="982"/>
      <c r="AF71" s="982"/>
      <c r="AG71" s="982"/>
      <c r="AH71" s="982"/>
      <c r="AI71" s="982"/>
      <c r="AJ71" s="982"/>
      <c r="AK71" s="982"/>
      <c r="AL71" s="982"/>
      <c r="AM71" s="982"/>
      <c r="AN71" s="982"/>
      <c r="AO71" s="982"/>
    </row>
    <row r="72" spans="1:41" ht="32.25" customHeight="1" hidden="1">
      <c r="A72" s="1648"/>
      <c r="B72" s="952" t="s">
        <v>408</v>
      </c>
      <c r="C72" s="942" t="s">
        <v>409</v>
      </c>
      <c r="D72" s="944">
        <v>119691</v>
      </c>
      <c r="E72" s="950">
        <v>119691</v>
      </c>
      <c r="F72" s="951">
        <f>E72/D72</f>
        <v>1</v>
      </c>
      <c r="G72" s="982"/>
      <c r="H72" s="982"/>
      <c r="I72" s="982"/>
      <c r="J72" s="982"/>
      <c r="K72" s="989"/>
      <c r="L72" s="1006"/>
      <c r="M72" s="982"/>
      <c r="N72" s="982"/>
      <c r="O72" s="982"/>
      <c r="P72" s="982"/>
      <c r="Q72" s="982"/>
      <c r="R72" s="982"/>
      <c r="S72" s="982"/>
      <c r="T72" s="982"/>
      <c r="U72" s="982"/>
      <c r="V72" s="982"/>
      <c r="W72" s="982"/>
      <c r="X72" s="982"/>
      <c r="Y72" s="982"/>
      <c r="Z72" s="982"/>
      <c r="AA72" s="982"/>
      <c r="AB72" s="982"/>
      <c r="AC72" s="982"/>
      <c r="AD72" s="982"/>
      <c r="AE72" s="982"/>
      <c r="AF72" s="982"/>
      <c r="AG72" s="982"/>
      <c r="AH72" s="982"/>
      <c r="AI72" s="982"/>
      <c r="AJ72" s="982"/>
      <c r="AK72" s="982"/>
      <c r="AL72" s="982"/>
      <c r="AM72" s="982"/>
      <c r="AN72" s="982"/>
      <c r="AO72" s="982"/>
    </row>
    <row r="73" spans="1:41" ht="23.25" customHeight="1" hidden="1">
      <c r="A73" s="1648"/>
      <c r="B73" s="952" t="s">
        <v>410</v>
      </c>
      <c r="C73" s="942" t="s">
        <v>411</v>
      </c>
      <c r="D73" s="944">
        <v>792</v>
      </c>
      <c r="E73" s="950">
        <v>1026</v>
      </c>
      <c r="F73" s="951">
        <f>E73/D73</f>
        <v>1.2954545454545454</v>
      </c>
      <c r="G73" s="982"/>
      <c r="H73" s="982"/>
      <c r="I73" s="982"/>
      <c r="J73" s="982"/>
      <c r="K73" s="989"/>
      <c r="L73" s="1006"/>
      <c r="M73" s="982"/>
      <c r="N73" s="982"/>
      <c r="O73" s="982"/>
      <c r="P73" s="982"/>
      <c r="Q73" s="982"/>
      <c r="R73" s="982"/>
      <c r="S73" s="982"/>
      <c r="T73" s="982"/>
      <c r="U73" s="982"/>
      <c r="V73" s="982"/>
      <c r="W73" s="982"/>
      <c r="X73" s="982"/>
      <c r="Y73" s="982"/>
      <c r="Z73" s="982"/>
      <c r="AA73" s="982"/>
      <c r="AB73" s="982"/>
      <c r="AC73" s="982"/>
      <c r="AD73" s="982"/>
      <c r="AE73" s="982"/>
      <c r="AF73" s="982"/>
      <c r="AG73" s="982"/>
      <c r="AH73" s="982"/>
      <c r="AI73" s="982"/>
      <c r="AJ73" s="982"/>
      <c r="AK73" s="982"/>
      <c r="AL73" s="982"/>
      <c r="AM73" s="982"/>
      <c r="AN73" s="982"/>
      <c r="AO73" s="982"/>
    </row>
    <row r="74" spans="1:41" ht="67.5" customHeight="1" hidden="1" thickBot="1">
      <c r="A74" s="1649"/>
      <c r="B74" s="953" t="s">
        <v>412</v>
      </c>
      <c r="C74" s="954" t="s">
        <v>341</v>
      </c>
      <c r="D74" s="945">
        <v>100</v>
      </c>
      <c r="E74" s="955">
        <v>100</v>
      </c>
      <c r="F74" s="956">
        <f>E74/D74</f>
        <v>1</v>
      </c>
      <c r="G74" s="982"/>
      <c r="H74" s="982"/>
      <c r="I74" s="982"/>
      <c r="J74" s="982"/>
      <c r="K74" s="989"/>
      <c r="L74" s="1006"/>
      <c r="M74" s="982"/>
      <c r="N74" s="982"/>
      <c r="O74" s="982"/>
      <c r="P74" s="982"/>
      <c r="Q74" s="982"/>
      <c r="R74" s="982"/>
      <c r="S74" s="982"/>
      <c r="T74" s="982"/>
      <c r="U74" s="982"/>
      <c r="V74" s="982"/>
      <c r="W74" s="982"/>
      <c r="X74" s="982"/>
      <c r="Y74" s="982"/>
      <c r="Z74" s="982"/>
      <c r="AA74" s="982"/>
      <c r="AB74" s="982"/>
      <c r="AC74" s="982"/>
      <c r="AD74" s="982"/>
      <c r="AE74" s="982"/>
      <c r="AF74" s="982"/>
      <c r="AG74" s="982"/>
      <c r="AH74" s="982"/>
      <c r="AI74" s="982"/>
      <c r="AJ74" s="982"/>
      <c r="AK74" s="982"/>
      <c r="AL74" s="982"/>
      <c r="AM74" s="982"/>
      <c r="AN74" s="982"/>
      <c r="AO74" s="982"/>
    </row>
    <row r="75" spans="1:41" ht="28.5" customHeight="1" hidden="1">
      <c r="A75" s="957"/>
      <c r="B75" s="939"/>
      <c r="C75" s="958"/>
      <c r="D75" s="959"/>
      <c r="E75" s="960"/>
      <c r="F75" s="961"/>
      <c r="G75" s="982"/>
      <c r="H75" s="982"/>
      <c r="I75" s="982"/>
      <c r="J75" s="982"/>
      <c r="K75" s="989"/>
      <c r="L75" s="1006"/>
      <c r="M75" s="982"/>
      <c r="N75" s="982"/>
      <c r="O75" s="982"/>
      <c r="P75" s="982"/>
      <c r="Q75" s="982"/>
      <c r="R75" s="982"/>
      <c r="S75" s="982"/>
      <c r="T75" s="982"/>
      <c r="U75" s="982"/>
      <c r="V75" s="982"/>
      <c r="W75" s="982"/>
      <c r="X75" s="982"/>
      <c r="Y75" s="982"/>
      <c r="Z75" s="982"/>
      <c r="AA75" s="982"/>
      <c r="AB75" s="982"/>
      <c r="AC75" s="982"/>
      <c r="AD75" s="982"/>
      <c r="AE75" s="982"/>
      <c r="AF75" s="982"/>
      <c r="AG75" s="982"/>
      <c r="AH75" s="982"/>
      <c r="AI75" s="982"/>
      <c r="AJ75" s="982"/>
      <c r="AK75" s="982"/>
      <c r="AL75" s="982"/>
      <c r="AM75" s="982"/>
      <c r="AN75" s="982"/>
      <c r="AO75" s="982"/>
    </row>
    <row r="76" spans="1:12" ht="25.5" customHeight="1" hidden="1">
      <c r="A76" s="962" t="s">
        <v>413</v>
      </c>
      <c r="B76" s="964"/>
      <c r="C76" s="965"/>
      <c r="D76" s="963" t="s">
        <v>414</v>
      </c>
      <c r="E76" s="963" t="s">
        <v>415</v>
      </c>
      <c r="F76" s="963"/>
      <c r="K76" s="1009"/>
      <c r="L76" s="1010"/>
    </row>
    <row r="77" spans="1:12" ht="25.5" customHeight="1" hidden="1">
      <c r="A77" s="962"/>
      <c r="D77" s="963"/>
      <c r="E77" s="963"/>
      <c r="F77" s="963"/>
      <c r="K77" s="1009"/>
      <c r="L77" s="1010"/>
    </row>
    <row r="78" spans="1:12" ht="15.75" customHeight="1" hidden="1">
      <c r="A78" s="967"/>
      <c r="D78" s="967"/>
      <c r="E78" s="967"/>
      <c r="F78" s="968"/>
      <c r="K78" s="1009"/>
      <c r="L78" s="1010"/>
    </row>
    <row r="79" spans="1:12" ht="15" hidden="1">
      <c r="A79" s="969" t="s">
        <v>343</v>
      </c>
      <c r="D79" s="967"/>
      <c r="E79" s="967"/>
      <c r="F79" s="968"/>
      <c r="K79" s="1009"/>
      <c r="L79" s="1010"/>
    </row>
    <row r="80" spans="1:12" ht="15" hidden="1">
      <c r="A80" s="969" t="s">
        <v>342</v>
      </c>
      <c r="K80" s="1009"/>
      <c r="L80" s="1010"/>
    </row>
    <row r="81" spans="1:13" ht="30.75" customHeight="1">
      <c r="A81" s="973"/>
      <c r="K81" s="1011"/>
      <c r="L81" s="1011"/>
      <c r="M81" s="1011"/>
    </row>
    <row r="84" ht="15">
      <c r="A84" s="971"/>
    </row>
    <row r="101" ht="15">
      <c r="A101" s="964"/>
    </row>
    <row r="102" ht="15">
      <c r="A102" s="972"/>
    </row>
    <row r="103" ht="15">
      <c r="A103" s="972"/>
    </row>
  </sheetData>
  <sheetProtection/>
  <mergeCells count="57">
    <mergeCell ref="R54:R55"/>
    <mergeCell ref="H54:H55"/>
    <mergeCell ref="J54:J55"/>
    <mergeCell ref="L54:L55"/>
    <mergeCell ref="N54:N55"/>
    <mergeCell ref="P54:P55"/>
    <mergeCell ref="G70:G71"/>
    <mergeCell ref="I70:I71"/>
    <mergeCell ref="A69:F69"/>
    <mergeCell ref="A70:A74"/>
    <mergeCell ref="A65:A68"/>
    <mergeCell ref="A61:A64"/>
    <mergeCell ref="A54:F55"/>
    <mergeCell ref="A56:A59"/>
    <mergeCell ref="A49:F49"/>
    <mergeCell ref="A50:A53"/>
    <mergeCell ref="A45:F45"/>
    <mergeCell ref="A46:A48"/>
    <mergeCell ref="A41:A43"/>
    <mergeCell ref="A35:A39"/>
    <mergeCell ref="A33:A34"/>
    <mergeCell ref="A28:F28"/>
    <mergeCell ref="A29:A32"/>
    <mergeCell ref="A23:A27"/>
    <mergeCell ref="I19:I23"/>
    <mergeCell ref="A20:A22"/>
    <mergeCell ref="B17:B18"/>
    <mergeCell ref="C17:C18"/>
    <mergeCell ref="D17:D18"/>
    <mergeCell ref="E17:E18"/>
    <mergeCell ref="F17:F18"/>
    <mergeCell ref="I16:I18"/>
    <mergeCell ref="A17:A19"/>
    <mergeCell ref="C12:C13"/>
    <mergeCell ref="D12:D13"/>
    <mergeCell ref="E12:E13"/>
    <mergeCell ref="F12:F13"/>
    <mergeCell ref="I13:I15"/>
    <mergeCell ref="A14:A16"/>
    <mergeCell ref="A11:A13"/>
    <mergeCell ref="I10:I12"/>
    <mergeCell ref="B12:B13"/>
    <mergeCell ref="I4:I6"/>
    <mergeCell ref="A7:F7"/>
    <mergeCell ref="I7:I9"/>
    <mergeCell ref="A8:A10"/>
    <mergeCell ref="A1:F1"/>
    <mergeCell ref="A2:F2"/>
    <mergeCell ref="A3:F3"/>
    <mergeCell ref="A4:A5"/>
    <mergeCell ref="B4:F4"/>
    <mergeCell ref="G54:G55"/>
    <mergeCell ref="I54:I55"/>
    <mergeCell ref="K54:K55"/>
    <mergeCell ref="M54:M55"/>
    <mergeCell ref="O54:O55"/>
    <mergeCell ref="Q54:Q55"/>
  </mergeCells>
  <printOptions/>
  <pageMargins left="0" right="0" top="0.4724409448818898" bottom="0.2362204724409449" header="0.5118110236220472" footer="0.2362204724409449"/>
  <pageSetup fitToHeight="13" horizontalDpi="600" verticalDpi="600" orientation="landscape" paperSize="9" scale="38" r:id="rId3"/>
  <rowBreaks count="2" manualBreakCount="2">
    <brk id="53" max="41" man="1"/>
    <brk id="68" max="41" man="1"/>
  </rowBreaks>
  <colBreaks count="1" manualBreakCount="1">
    <brk id="18" max="68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75" zoomScaleSheetLayoutView="75" zoomScalePageLayoutView="0" workbookViewId="0" topLeftCell="A1">
      <selection activeCell="K53" sqref="K53"/>
    </sheetView>
  </sheetViews>
  <sheetFormatPr defaultColWidth="9.140625" defaultRowHeight="12.75"/>
  <cols>
    <col min="1" max="1" width="36.00390625" style="231" customWidth="1"/>
    <col min="2" max="2" width="9.57421875" style="231" customWidth="1"/>
    <col min="3" max="3" width="12.7109375" style="232" bestFit="1" customWidth="1"/>
    <col min="4" max="4" width="11.140625" style="232" bestFit="1" customWidth="1"/>
    <col min="5" max="5" width="12.140625" style="232" customWidth="1"/>
    <col min="6" max="6" width="11.140625" style="232" bestFit="1" customWidth="1"/>
    <col min="7" max="7" width="12.140625" style="232" bestFit="1" customWidth="1"/>
    <col min="8" max="8" width="18.00390625" style="231" bestFit="1" customWidth="1"/>
    <col min="9" max="9" width="10.140625" style="231" bestFit="1" customWidth="1"/>
    <col min="10" max="16384" width="9.140625" style="231" customWidth="1"/>
  </cols>
  <sheetData>
    <row r="1" spans="5:7" ht="12.75">
      <c r="E1" s="1437"/>
      <c r="F1" s="1437"/>
      <c r="G1" s="1437"/>
    </row>
    <row r="2" spans="1:7" s="326" customFormat="1" ht="15.75">
      <c r="A2" s="1438" t="s">
        <v>190</v>
      </c>
      <c r="B2" s="1438"/>
      <c r="C2" s="1438"/>
      <c r="D2" s="1438"/>
      <c r="E2" s="1438"/>
      <c r="F2" s="1438"/>
      <c r="G2" s="1438"/>
    </row>
    <row r="3" spans="1:7" s="326" customFormat="1" ht="15.75" customHeight="1">
      <c r="A3" s="1438"/>
      <c r="B3" s="1438"/>
      <c r="C3" s="1438"/>
      <c r="D3" s="1438"/>
      <c r="E3" s="1438"/>
      <c r="F3" s="1438"/>
      <c r="G3" s="1438"/>
    </row>
    <row r="4" spans="1:7" s="326" customFormat="1" ht="15.75" hidden="1">
      <c r="A4" s="1439"/>
      <c r="B4" s="1439"/>
      <c r="C4" s="1439"/>
      <c r="D4" s="327"/>
      <c r="E4" s="327"/>
      <c r="F4" s="327"/>
      <c r="G4" s="327"/>
    </row>
    <row r="5" spans="1:7" s="288" customFormat="1" ht="30">
      <c r="A5" s="273" t="s">
        <v>0</v>
      </c>
      <c r="B5" s="290" t="s">
        <v>117</v>
      </c>
      <c r="C5" s="21" t="s">
        <v>46</v>
      </c>
      <c r="D5" s="21" t="s">
        <v>47</v>
      </c>
      <c r="E5" s="21" t="s">
        <v>48</v>
      </c>
      <c r="F5" s="23" t="s">
        <v>49</v>
      </c>
      <c r="G5" s="289" t="s">
        <v>80</v>
      </c>
    </row>
    <row r="6" spans="1:8" s="263" customFormat="1" ht="77.25" customHeight="1">
      <c r="A6" s="287" t="s">
        <v>182</v>
      </c>
      <c r="B6" s="279">
        <v>211</v>
      </c>
      <c r="C6" s="264">
        <f>'веб мун задание 01.01.2016'!V63</f>
        <v>276700</v>
      </c>
      <c r="D6" s="264">
        <f>'веб мун задание 01.01.2016'!W63</f>
        <v>2270100</v>
      </c>
      <c r="E6" s="264">
        <f>'веб мун задание 01.01.2016'!X63</f>
        <v>477000</v>
      </c>
      <c r="F6" s="264">
        <f>'веб мун задание 01.01.2016'!Y63</f>
        <v>271500</v>
      </c>
      <c r="G6" s="264">
        <f aca="true" t="shared" si="0" ref="G6:G13">SUM(C6:F6)</f>
        <v>3295300</v>
      </c>
      <c r="H6" s="563" t="s">
        <v>241</v>
      </c>
    </row>
    <row r="7" spans="1:8" s="263" customFormat="1" ht="41.25" customHeight="1">
      <c r="A7" s="280" t="s">
        <v>3</v>
      </c>
      <c r="B7" s="279">
        <v>213</v>
      </c>
      <c r="C7" s="264">
        <f>'веб мун задание 01.01.2016'!V65</f>
        <v>83563.4</v>
      </c>
      <c r="D7" s="264">
        <f>'веб мун задание 01.01.2016'!W65</f>
        <v>685570.2</v>
      </c>
      <c r="E7" s="264">
        <f>'веб мун задание 01.01.2016'!X65</f>
        <v>144054</v>
      </c>
      <c r="F7" s="264">
        <f>'веб мун задание 01.01.2016'!Y65</f>
        <v>81993</v>
      </c>
      <c r="G7" s="264">
        <f t="shared" si="0"/>
        <v>995180.6</v>
      </c>
      <c r="H7" s="282"/>
    </row>
    <row r="8" spans="1:8" s="263" customFormat="1" ht="41.25" customHeight="1">
      <c r="A8" s="280" t="s">
        <v>181</v>
      </c>
      <c r="B8" s="279">
        <v>226</v>
      </c>
      <c r="C8" s="264"/>
      <c r="D8" s="264"/>
      <c r="E8" s="264"/>
      <c r="F8" s="264"/>
      <c r="G8" s="264">
        <f t="shared" si="0"/>
        <v>0</v>
      </c>
      <c r="H8" s="282"/>
    </row>
    <row r="9" spans="1:8" s="263" customFormat="1" ht="30">
      <c r="A9" s="280" t="s">
        <v>180</v>
      </c>
      <c r="B9" s="279">
        <v>310</v>
      </c>
      <c r="C9" s="264"/>
      <c r="D9" s="264"/>
      <c r="E9" s="264"/>
      <c r="F9" s="264"/>
      <c r="G9" s="264">
        <f t="shared" si="0"/>
        <v>0</v>
      </c>
      <c r="H9" s="282"/>
    </row>
    <row r="10" spans="1:8" s="263" customFormat="1" ht="27" customHeight="1">
      <c r="A10" s="280" t="s">
        <v>139</v>
      </c>
      <c r="B10" s="279">
        <v>340</v>
      </c>
      <c r="C10" s="264"/>
      <c r="D10" s="264"/>
      <c r="E10" s="264"/>
      <c r="F10" s="264"/>
      <c r="G10" s="264">
        <f t="shared" si="0"/>
        <v>0</v>
      </c>
      <c r="H10" s="282"/>
    </row>
    <row r="11" spans="1:8" s="263" customFormat="1" ht="15">
      <c r="A11" s="280" t="s">
        <v>5</v>
      </c>
      <c r="B11" s="279"/>
      <c r="C11" s="264">
        <f>SUM(C6:C10)</f>
        <v>360263.4</v>
      </c>
      <c r="D11" s="264">
        <f>SUM(D6:D10)</f>
        <v>2955670.2</v>
      </c>
      <c r="E11" s="264">
        <f>SUM(E6:E10)</f>
        <v>621054</v>
      </c>
      <c r="F11" s="264">
        <f>SUM(F6:F10)</f>
        <v>353493</v>
      </c>
      <c r="G11" s="264">
        <f t="shared" si="0"/>
        <v>4290480.6</v>
      </c>
      <c r="H11" s="282">
        <f>'[2]ДС'!$W$34</f>
        <v>160739949.25</v>
      </c>
    </row>
    <row r="12" spans="1:8" s="281" customFormat="1" ht="15">
      <c r="A12" s="285" t="s">
        <v>140</v>
      </c>
      <c r="B12" s="284"/>
      <c r="C12" s="269">
        <v>22</v>
      </c>
      <c r="D12" s="269">
        <v>85</v>
      </c>
      <c r="E12" s="269">
        <v>20</v>
      </c>
      <c r="F12" s="269">
        <v>16</v>
      </c>
      <c r="G12" s="264">
        <f t="shared" si="0"/>
        <v>143</v>
      </c>
      <c r="H12" s="282"/>
    </row>
    <row r="13" spans="1:7" s="263" customFormat="1" ht="26.25" customHeight="1">
      <c r="A13" s="280" t="s">
        <v>69</v>
      </c>
      <c r="B13" s="279"/>
      <c r="C13" s="264">
        <f>C11/C12</f>
        <v>16375.609090909093</v>
      </c>
      <c r="D13" s="264">
        <f>D11/D12</f>
        <v>34772.590588235296</v>
      </c>
      <c r="E13" s="264">
        <f>E11/E12</f>
        <v>31052.7</v>
      </c>
      <c r="F13" s="264">
        <f>F11/F12</f>
        <v>22093.3125</v>
      </c>
      <c r="G13" s="264">
        <f t="shared" si="0"/>
        <v>104294.2121791444</v>
      </c>
    </row>
    <row r="14" spans="1:7" s="293" customFormat="1" ht="26.25" customHeight="1">
      <c r="A14" s="314"/>
      <c r="B14" s="313"/>
      <c r="C14" s="312"/>
      <c r="D14" s="312"/>
      <c r="E14" s="312"/>
      <c r="F14" s="312"/>
      <c r="G14" s="312"/>
    </row>
    <row r="15" spans="1:7" s="325" customFormat="1" ht="15.75">
      <c r="A15" s="1440" t="s">
        <v>189</v>
      </c>
      <c r="B15" s="1440"/>
      <c r="C15" s="1440"/>
      <c r="D15" s="1440"/>
      <c r="E15" s="1440"/>
      <c r="F15" s="1440"/>
      <c r="G15" s="1440"/>
    </row>
    <row r="16" spans="1:7" s="324" customFormat="1" ht="15.75" customHeight="1" hidden="1">
      <c r="A16" s="1441"/>
      <c r="B16" s="1441"/>
      <c r="C16" s="1441"/>
      <c r="D16" s="1441"/>
      <c r="E16" s="1441"/>
      <c r="F16" s="1441"/>
      <c r="G16" s="1441"/>
    </row>
    <row r="17" spans="1:7" ht="32.25" customHeight="1" hidden="1">
      <c r="A17" s="1442"/>
      <c r="B17" s="1442"/>
      <c r="C17" s="1442"/>
      <c r="D17" s="246"/>
      <c r="E17" s="246"/>
      <c r="F17" s="246"/>
      <c r="G17" s="246"/>
    </row>
    <row r="18" spans="1:7" s="308" customFormat="1" ht="30">
      <c r="A18" s="396" t="s">
        <v>0</v>
      </c>
      <c r="B18" s="397" t="s">
        <v>117</v>
      </c>
      <c r="C18" s="398" t="s">
        <v>46</v>
      </c>
      <c r="D18" s="398" t="s">
        <v>47</v>
      </c>
      <c r="E18" s="398" t="s">
        <v>48</v>
      </c>
      <c r="F18" s="399" t="s">
        <v>49</v>
      </c>
      <c r="G18" s="400" t="s">
        <v>80</v>
      </c>
    </row>
    <row r="19" spans="1:8" s="293" customFormat="1" ht="77.25" customHeight="1">
      <c r="A19" s="401" t="s">
        <v>182</v>
      </c>
      <c r="B19" s="402">
        <v>211</v>
      </c>
      <c r="C19" s="403">
        <f>C6/C12</f>
        <v>12577.272727272728</v>
      </c>
      <c r="D19" s="403">
        <f>D6/D12</f>
        <v>26707.058823529413</v>
      </c>
      <c r="E19" s="403">
        <f>E6/E12</f>
        <v>23850</v>
      </c>
      <c r="F19" s="403">
        <f>F6/F12</f>
        <v>16968.75</v>
      </c>
      <c r="G19" s="403">
        <f>SUM(C19:F19)</f>
        <v>80103.08155080213</v>
      </c>
      <c r="H19" s="299"/>
    </row>
    <row r="20" spans="1:8" s="293" customFormat="1" ht="41.25" customHeight="1">
      <c r="A20" s="404" t="s">
        <v>3</v>
      </c>
      <c r="B20" s="402">
        <v>213</v>
      </c>
      <c r="C20" s="403">
        <f>C7/C12</f>
        <v>3798.3363636363633</v>
      </c>
      <c r="D20" s="403">
        <f>D7/D12</f>
        <v>8065.531764705882</v>
      </c>
      <c r="E20" s="403">
        <f>E7/E12</f>
        <v>7202.7</v>
      </c>
      <c r="F20" s="403">
        <f>F7/F12</f>
        <v>5124.5625</v>
      </c>
      <c r="G20" s="403">
        <f aca="true" t="shared" si="1" ref="G20:G26">SUM(C20:F20)</f>
        <v>24191.130628342245</v>
      </c>
      <c r="H20" s="299"/>
    </row>
    <row r="21" spans="1:8" s="293" customFormat="1" ht="41.25" customHeight="1">
      <c r="A21" s="404" t="s">
        <v>181</v>
      </c>
      <c r="B21" s="402">
        <v>226</v>
      </c>
      <c r="C21" s="403"/>
      <c r="D21" s="403"/>
      <c r="E21" s="403"/>
      <c r="F21" s="403"/>
      <c r="G21" s="403">
        <f t="shared" si="1"/>
        <v>0</v>
      </c>
      <c r="H21" s="299"/>
    </row>
    <row r="22" spans="1:8" s="293" customFormat="1" ht="30">
      <c r="A22" s="404" t="s">
        <v>180</v>
      </c>
      <c r="B22" s="402">
        <v>310</v>
      </c>
      <c r="C22" s="403"/>
      <c r="D22" s="403"/>
      <c r="E22" s="403"/>
      <c r="F22" s="403"/>
      <c r="G22" s="403">
        <f t="shared" si="1"/>
        <v>0</v>
      </c>
      <c r="H22" s="299"/>
    </row>
    <row r="23" spans="1:8" s="303" customFormat="1" ht="21" customHeight="1">
      <c r="A23" s="404" t="s">
        <v>139</v>
      </c>
      <c r="B23" s="402">
        <v>340</v>
      </c>
      <c r="C23" s="403"/>
      <c r="D23" s="403"/>
      <c r="E23" s="403"/>
      <c r="F23" s="403"/>
      <c r="G23" s="403">
        <f t="shared" si="1"/>
        <v>0</v>
      </c>
      <c r="H23" s="304"/>
    </row>
    <row r="24" spans="1:8" s="293" customFormat="1" ht="15">
      <c r="A24" s="404" t="s">
        <v>5</v>
      </c>
      <c r="B24" s="402"/>
      <c r="C24" s="403">
        <f>SUM(C19:C23)</f>
        <v>16375.60909090909</v>
      </c>
      <c r="D24" s="403">
        <f>SUM(D19:D23)</f>
        <v>34772.590588235296</v>
      </c>
      <c r="E24" s="403">
        <f>SUM(E19:E23)</f>
        <v>31052.7</v>
      </c>
      <c r="F24" s="403">
        <f>SUM(F19:F23)</f>
        <v>22093.3125</v>
      </c>
      <c r="G24" s="403">
        <f t="shared" si="1"/>
        <v>104294.2121791444</v>
      </c>
      <c r="H24" s="299">
        <f>'[2]ДС'!$W$34</f>
        <v>160739949.25</v>
      </c>
    </row>
    <row r="25" spans="1:8" s="298" customFormat="1" ht="15">
      <c r="A25" s="405" t="s">
        <v>140</v>
      </c>
      <c r="B25" s="406"/>
      <c r="C25" s="403">
        <v>1</v>
      </c>
      <c r="D25" s="403">
        <v>1</v>
      </c>
      <c r="E25" s="403">
        <v>1</v>
      </c>
      <c r="F25" s="403">
        <v>1</v>
      </c>
      <c r="G25" s="403">
        <f t="shared" si="1"/>
        <v>4</v>
      </c>
      <c r="H25" s="299"/>
    </row>
    <row r="26" spans="1:7" s="293" customFormat="1" ht="26.25" customHeight="1">
      <c r="A26" s="404" t="s">
        <v>69</v>
      </c>
      <c r="B26" s="402"/>
      <c r="C26" s="403">
        <f>C24/C25</f>
        <v>16375.60909090909</v>
      </c>
      <c r="D26" s="403">
        <f>D24/D25</f>
        <v>34772.590588235296</v>
      </c>
      <c r="E26" s="403">
        <f>E24/E25</f>
        <v>31052.7</v>
      </c>
      <c r="F26" s="403">
        <f>F24/F25</f>
        <v>22093.3125</v>
      </c>
      <c r="G26" s="403">
        <f t="shared" si="1"/>
        <v>104294.2121791444</v>
      </c>
    </row>
    <row r="27" spans="1:7" s="293" customFormat="1" ht="26.25" customHeight="1">
      <c r="A27" s="314"/>
      <c r="B27" s="313"/>
      <c r="C27" s="312"/>
      <c r="D27" s="312"/>
      <c r="E27" s="312"/>
      <c r="F27" s="312"/>
      <c r="G27" s="312"/>
    </row>
    <row r="28" spans="1:7" s="407" customFormat="1" ht="26.25" customHeight="1">
      <c r="A28" s="1443" t="s">
        <v>149</v>
      </c>
      <c r="B28" s="1443"/>
      <c r="C28" s="1443"/>
      <c r="D28" s="1443"/>
      <c r="E28" s="1443"/>
      <c r="F28" s="1443"/>
      <c r="G28" s="1443"/>
    </row>
    <row r="29" spans="1:7" s="407" customFormat="1" ht="15" customHeight="1" hidden="1">
      <c r="A29" s="408"/>
      <c r="B29" s="409"/>
      <c r="C29" s="410"/>
      <c r="D29" s="410"/>
      <c r="E29" s="410"/>
      <c r="F29" s="410"/>
      <c r="G29" s="410"/>
    </row>
    <row r="30" spans="1:7" s="407" customFormat="1" ht="26.25" customHeight="1" hidden="1">
      <c r="A30" s="1444" t="s">
        <v>176</v>
      </c>
      <c r="B30" s="1444"/>
      <c r="C30" s="1444"/>
      <c r="D30" s="1444"/>
      <c r="E30" s="1444"/>
      <c r="F30" s="1444"/>
      <c r="G30" s="1444"/>
    </row>
    <row r="31" spans="1:7" s="416" customFormat="1" ht="30" hidden="1">
      <c r="A31" s="411" t="s">
        <v>0</v>
      </c>
      <c r="B31" s="412" t="s">
        <v>117</v>
      </c>
      <c r="C31" s="413" t="s">
        <v>46</v>
      </c>
      <c r="D31" s="413" t="s">
        <v>47</v>
      </c>
      <c r="E31" s="413" t="s">
        <v>48</v>
      </c>
      <c r="F31" s="414" t="s">
        <v>49</v>
      </c>
      <c r="G31" s="415" t="s">
        <v>80</v>
      </c>
    </row>
    <row r="32" spans="1:8" s="407" customFormat="1" ht="77.25" customHeight="1" hidden="1">
      <c r="A32" s="417" t="s">
        <v>182</v>
      </c>
      <c r="B32" s="418">
        <v>211</v>
      </c>
      <c r="C32" s="419"/>
      <c r="D32" s="419"/>
      <c r="E32" s="419"/>
      <c r="F32" s="419"/>
      <c r="G32" s="419">
        <f aca="true" t="shared" si="2" ref="G32:G39">SUM(C32:F32)</f>
        <v>0</v>
      </c>
      <c r="H32" s="420">
        <f>'[1]МУН Задание с веба ДОУ'!R52</f>
        <v>3146945.6199999996</v>
      </c>
    </row>
    <row r="33" spans="1:8" s="407" customFormat="1" ht="41.25" customHeight="1" hidden="1">
      <c r="A33" s="421" t="s">
        <v>3</v>
      </c>
      <c r="B33" s="418">
        <v>213</v>
      </c>
      <c r="C33" s="422"/>
      <c r="D33" s="422"/>
      <c r="E33" s="422"/>
      <c r="F33" s="422"/>
      <c r="G33" s="419">
        <f t="shared" si="2"/>
        <v>0</v>
      </c>
      <c r="H33" s="420">
        <f>'[1]МУН Задание с веба ДОУ'!R54</f>
        <v>160739949.25000003</v>
      </c>
    </row>
    <row r="34" spans="1:8" s="407" customFormat="1" ht="41.25" customHeight="1" hidden="1">
      <c r="A34" s="421" t="s">
        <v>181</v>
      </c>
      <c r="B34" s="418">
        <v>226</v>
      </c>
      <c r="C34" s="422"/>
      <c r="D34" s="422"/>
      <c r="E34" s="422"/>
      <c r="F34" s="422"/>
      <c r="G34" s="419">
        <f t="shared" si="2"/>
        <v>0</v>
      </c>
      <c r="H34" s="420"/>
    </row>
    <row r="35" spans="1:8" s="407" customFormat="1" ht="30" hidden="1">
      <c r="A35" s="421" t="s">
        <v>180</v>
      </c>
      <c r="B35" s="418">
        <v>310</v>
      </c>
      <c r="C35" s="419"/>
      <c r="D35" s="419"/>
      <c r="E35" s="419"/>
      <c r="F35" s="419"/>
      <c r="G35" s="419">
        <f t="shared" si="2"/>
        <v>0</v>
      </c>
      <c r="H35" s="420">
        <f>'[1]МУН Задание с веба ДОУ'!R62</f>
        <v>0</v>
      </c>
    </row>
    <row r="36" spans="1:8" s="407" customFormat="1" ht="29.25" customHeight="1" hidden="1">
      <c r="A36" s="421" t="s">
        <v>139</v>
      </c>
      <c r="B36" s="418">
        <v>340</v>
      </c>
      <c r="C36" s="419"/>
      <c r="D36" s="419"/>
      <c r="E36" s="419"/>
      <c r="F36" s="419"/>
      <c r="G36" s="419">
        <f t="shared" si="2"/>
        <v>0</v>
      </c>
      <c r="H36" s="420">
        <f>'[1]МУН Задание с веба ДОУ'!R63</f>
        <v>0</v>
      </c>
    </row>
    <row r="37" spans="1:8" s="407" customFormat="1" ht="15" hidden="1">
      <c r="A37" s="421" t="s">
        <v>5</v>
      </c>
      <c r="B37" s="418"/>
      <c r="C37" s="419">
        <f>SUM(C32:C36)</f>
        <v>0</v>
      </c>
      <c r="D37" s="419">
        <f>SUM(D32:D36)</f>
        <v>0</v>
      </c>
      <c r="E37" s="419">
        <f>SUM(E32:E36)</f>
        <v>0</v>
      </c>
      <c r="F37" s="419">
        <f>SUM(F32:F36)</f>
        <v>0</v>
      </c>
      <c r="G37" s="419">
        <f t="shared" si="2"/>
        <v>0</v>
      </c>
      <c r="H37" s="420">
        <f>'[1]МУН Задание с веба ДОУ'!R64</f>
        <v>0</v>
      </c>
    </row>
    <row r="38" spans="1:8" s="426" customFormat="1" ht="15" hidden="1">
      <c r="A38" s="423" t="s">
        <v>140</v>
      </c>
      <c r="B38" s="424"/>
      <c r="C38" s="425"/>
      <c r="D38" s="425"/>
      <c r="E38" s="425"/>
      <c r="F38" s="425"/>
      <c r="G38" s="419">
        <f t="shared" si="2"/>
        <v>0</v>
      </c>
      <c r="H38" s="420"/>
    </row>
    <row r="39" spans="1:7" s="407" customFormat="1" ht="26.25" customHeight="1" hidden="1">
      <c r="A39" s="421" t="s">
        <v>69</v>
      </c>
      <c r="B39" s="418"/>
      <c r="C39" s="419" t="e">
        <f>C37/C38</f>
        <v>#DIV/0!</v>
      </c>
      <c r="D39" s="419" t="e">
        <f>D37/D38</f>
        <v>#DIV/0!</v>
      </c>
      <c r="E39" s="419" t="e">
        <f>E37/E38</f>
        <v>#DIV/0!</v>
      </c>
      <c r="F39" s="419" t="e">
        <f>F37/F38</f>
        <v>#DIV/0!</v>
      </c>
      <c r="G39" s="419" t="e">
        <f t="shared" si="2"/>
        <v>#DIV/0!</v>
      </c>
    </row>
    <row r="40" spans="1:7" s="293" customFormat="1" ht="37.5" customHeight="1">
      <c r="A40" s="1445" t="s">
        <v>188</v>
      </c>
      <c r="B40" s="1445"/>
      <c r="C40" s="1445"/>
      <c r="D40" s="1445"/>
      <c r="E40" s="1445"/>
      <c r="F40" s="1445"/>
      <c r="G40" s="1445"/>
    </row>
    <row r="41" spans="1:7" s="308" customFormat="1" ht="30">
      <c r="A41" s="310" t="s">
        <v>0</v>
      </c>
      <c r="B41" s="309" t="s">
        <v>117</v>
      </c>
      <c r="C41" s="21" t="s">
        <v>46</v>
      </c>
      <c r="D41" s="21" t="s">
        <v>47</v>
      </c>
      <c r="E41" s="21" t="s">
        <v>48</v>
      </c>
      <c r="F41" s="23" t="s">
        <v>49</v>
      </c>
      <c r="G41" s="289" t="s">
        <v>80</v>
      </c>
    </row>
    <row r="42" spans="1:8" s="293" customFormat="1" ht="77.25" customHeight="1">
      <c r="A42" s="307" t="s">
        <v>182</v>
      </c>
      <c r="B42" s="296">
        <v>211</v>
      </c>
      <c r="C42" s="294">
        <f>C19*C48</f>
        <v>12577.272727272728</v>
      </c>
      <c r="D42" s="294">
        <f>D19*D48</f>
        <v>26707.058823529413</v>
      </c>
      <c r="E42" s="294">
        <f>E19*E48</f>
        <v>0</v>
      </c>
      <c r="F42" s="294">
        <f>F19*F48</f>
        <v>0</v>
      </c>
      <c r="G42" s="294">
        <f>SUM(C42:F42)</f>
        <v>39284.33155080214</v>
      </c>
      <c r="H42" s="299">
        <f>'[1]МУН Задание с веба ДОУ'!R62</f>
        <v>0</v>
      </c>
    </row>
    <row r="43" spans="1:8" s="293" customFormat="1" ht="41.25" customHeight="1">
      <c r="A43" s="297" t="s">
        <v>3</v>
      </c>
      <c r="B43" s="296">
        <v>213</v>
      </c>
      <c r="C43" s="306">
        <f>C20*C48</f>
        <v>3798.3363636363633</v>
      </c>
      <c r="D43" s="306">
        <f>D20*D48</f>
        <v>8065.531764705882</v>
      </c>
      <c r="E43" s="306">
        <f>E20*E48</f>
        <v>0</v>
      </c>
      <c r="F43" s="306">
        <f>F20*F48</f>
        <v>0</v>
      </c>
      <c r="G43" s="294">
        <f aca="true" t="shared" si="3" ref="G43:G48">SUM(C43:F43)</f>
        <v>11863.868128342245</v>
      </c>
      <c r="H43" s="299">
        <f>'[1]МУН Задание с веба ДОУ'!R64</f>
        <v>0</v>
      </c>
    </row>
    <row r="44" spans="1:8" s="293" customFormat="1" ht="41.25" customHeight="1">
      <c r="A44" s="297" t="s">
        <v>181</v>
      </c>
      <c r="B44" s="296">
        <v>226</v>
      </c>
      <c r="C44" s="306">
        <f>C21*C48</f>
        <v>0</v>
      </c>
      <c r="D44" s="306">
        <f>D21*D48</f>
        <v>0</v>
      </c>
      <c r="E44" s="306">
        <f>E21*E48</f>
        <v>0</v>
      </c>
      <c r="F44" s="306">
        <f>F21*F48</f>
        <v>0</v>
      </c>
      <c r="G44" s="294">
        <f t="shared" si="3"/>
        <v>0</v>
      </c>
      <c r="H44" s="299"/>
    </row>
    <row r="45" spans="1:8" s="293" customFormat="1" ht="30">
      <c r="A45" s="297" t="s">
        <v>180</v>
      </c>
      <c r="B45" s="296">
        <v>310</v>
      </c>
      <c r="C45" s="294">
        <f>C22*C48</f>
        <v>0</v>
      </c>
      <c r="D45" s="294">
        <f>D22*D48</f>
        <v>0</v>
      </c>
      <c r="E45" s="294">
        <f>E22*E48</f>
        <v>0</v>
      </c>
      <c r="F45" s="294">
        <f>F22*F48</f>
        <v>0</v>
      </c>
      <c r="G45" s="294">
        <f t="shared" si="3"/>
        <v>0</v>
      </c>
      <c r="H45" s="299">
        <f>'[1]МУН Задание с веба ДОУ'!R72</f>
        <v>0</v>
      </c>
    </row>
    <row r="46" spans="1:8" s="303" customFormat="1" ht="29.25" customHeight="1">
      <c r="A46" s="297" t="s">
        <v>139</v>
      </c>
      <c r="B46" s="305">
        <v>340</v>
      </c>
      <c r="C46" s="295">
        <f>C23*C48</f>
        <v>0</v>
      </c>
      <c r="D46" s="295">
        <f>D23*D48</f>
        <v>0</v>
      </c>
      <c r="E46" s="295">
        <f>E23*E48</f>
        <v>0</v>
      </c>
      <c r="F46" s="295">
        <f>F23*F48</f>
        <v>0</v>
      </c>
      <c r="G46" s="294">
        <f t="shared" si="3"/>
        <v>0</v>
      </c>
      <c r="H46" s="304" t="str">
        <f>'[1]МУН Задание с веба ДОУ'!R73</f>
        <v>ИТОГО по коду</v>
      </c>
    </row>
    <row r="47" spans="1:8" s="293" customFormat="1" ht="15">
      <c r="A47" s="297" t="s">
        <v>5</v>
      </c>
      <c r="B47" s="296"/>
      <c r="C47" s="294">
        <f>SUM(C42:C46)</f>
        <v>16375.60909090909</v>
      </c>
      <c r="D47" s="294">
        <f>SUM(D42:D46)</f>
        <v>34772.590588235296</v>
      </c>
      <c r="E47" s="294">
        <f>SUM(E42:E46)</f>
        <v>0</v>
      </c>
      <c r="F47" s="294">
        <f>SUM(F42:F46)</f>
        <v>0</v>
      </c>
      <c r="G47" s="294">
        <f>SUM(G42:G46)</f>
        <v>51148.19967914438</v>
      </c>
      <c r="H47" s="299">
        <f>'[1]МУН Задание с веба ДОУ'!R74</f>
        <v>0</v>
      </c>
    </row>
    <row r="48" spans="1:8" s="298" customFormat="1" ht="15">
      <c r="A48" s="302" t="s">
        <v>140</v>
      </c>
      <c r="B48" s="301"/>
      <c r="C48" s="300">
        <f>C139</f>
        <v>1</v>
      </c>
      <c r="D48" s="300">
        <f>D139</f>
        <v>1</v>
      </c>
      <c r="E48" s="300">
        <f>E139</f>
        <v>0</v>
      </c>
      <c r="F48" s="300">
        <f>F139</f>
        <v>0</v>
      </c>
      <c r="G48" s="294">
        <f t="shared" si="3"/>
        <v>2</v>
      </c>
      <c r="H48" s="299"/>
    </row>
    <row r="49" spans="1:7" s="293" customFormat="1" ht="26.25" customHeight="1">
      <c r="A49" s="297" t="s">
        <v>69</v>
      </c>
      <c r="B49" s="296"/>
      <c r="C49" s="294">
        <f>C47/C48</f>
        <v>16375.60909090909</v>
      </c>
      <c r="D49" s="294">
        <f>D47/D48</f>
        <v>34772.590588235296</v>
      </c>
      <c r="E49" s="294" t="e">
        <f>E47/E48</f>
        <v>#DIV/0!</v>
      </c>
      <c r="F49" s="294" t="e">
        <f>F47/F48</f>
        <v>#DIV/0!</v>
      </c>
      <c r="G49" s="294">
        <f>G47/G48</f>
        <v>25574.09983957219</v>
      </c>
    </row>
    <row r="50" spans="1:7" s="293" customFormat="1" ht="26.25" customHeight="1">
      <c r="A50" s="1446" t="s">
        <v>102</v>
      </c>
      <c r="B50" s="1446"/>
      <c r="C50" s="1446"/>
      <c r="D50" s="1446"/>
      <c r="E50" s="1446"/>
      <c r="F50" s="1446"/>
      <c r="G50" s="1446"/>
    </row>
    <row r="51" spans="1:7" s="323" customFormat="1" ht="26.25" customHeight="1">
      <c r="A51" s="1445" t="s">
        <v>187</v>
      </c>
      <c r="B51" s="1445"/>
      <c r="C51" s="1445"/>
      <c r="D51" s="1445"/>
      <c r="E51" s="1445"/>
      <c r="F51" s="1445"/>
      <c r="G51" s="1445"/>
    </row>
    <row r="52" spans="1:7" s="308" customFormat="1" ht="30">
      <c r="A52" s="310" t="s">
        <v>0</v>
      </c>
      <c r="B52" s="309" t="s">
        <v>117</v>
      </c>
      <c r="C52" s="21" t="s">
        <v>46</v>
      </c>
      <c r="D52" s="21" t="s">
        <v>47</v>
      </c>
      <c r="E52" s="21" t="s">
        <v>48</v>
      </c>
      <c r="F52" s="23" t="s">
        <v>49</v>
      </c>
      <c r="G52" s="289" t="s">
        <v>80</v>
      </c>
    </row>
    <row r="53" spans="1:8" s="293" customFormat="1" ht="77.25" customHeight="1">
      <c r="A53" s="307" t="s">
        <v>182</v>
      </c>
      <c r="B53" s="296">
        <v>211</v>
      </c>
      <c r="C53" s="294">
        <f>C19*C59</f>
        <v>264122.7272727273</v>
      </c>
      <c r="D53" s="294">
        <f>D19*D59</f>
        <v>2243392.941176471</v>
      </c>
      <c r="E53" s="294">
        <f>E19*E59</f>
        <v>477000</v>
      </c>
      <c r="F53" s="294">
        <f>F19*F59</f>
        <v>271500</v>
      </c>
      <c r="G53" s="294">
        <f aca="true" t="shared" si="4" ref="G53:G60">SUM(C53:F53)</f>
        <v>3256015.668449198</v>
      </c>
      <c r="H53" s="299">
        <f>'[1]МУН Задание с веба ДОУ'!R72</f>
        <v>0</v>
      </c>
    </row>
    <row r="54" spans="1:8" s="293" customFormat="1" ht="41.25" customHeight="1">
      <c r="A54" s="297" t="s">
        <v>3</v>
      </c>
      <c r="B54" s="296">
        <v>213</v>
      </c>
      <c r="C54" s="306">
        <f>C20*C59</f>
        <v>79765.06363636363</v>
      </c>
      <c r="D54" s="306">
        <f>D20*D59</f>
        <v>677504.668235294</v>
      </c>
      <c r="E54" s="306">
        <f>E20*E59</f>
        <v>144054</v>
      </c>
      <c r="F54" s="306">
        <f>F20*F59</f>
        <v>81993</v>
      </c>
      <c r="G54" s="294">
        <f t="shared" si="4"/>
        <v>983316.7318716577</v>
      </c>
      <c r="H54" s="299">
        <f>'[1]МУН Задание с веба ДОУ'!R74</f>
        <v>0</v>
      </c>
    </row>
    <row r="55" spans="1:8" s="293" customFormat="1" ht="41.25" customHeight="1">
      <c r="A55" s="297" t="s">
        <v>181</v>
      </c>
      <c r="B55" s="296">
        <v>226</v>
      </c>
      <c r="C55" s="306">
        <f>C21*C59</f>
        <v>0</v>
      </c>
      <c r="D55" s="306">
        <f>D21*D59</f>
        <v>0</v>
      </c>
      <c r="E55" s="306">
        <f>E21*E59</f>
        <v>0</v>
      </c>
      <c r="F55" s="306">
        <f>F21*F59</f>
        <v>0</v>
      </c>
      <c r="G55" s="294">
        <f t="shared" si="4"/>
        <v>0</v>
      </c>
      <c r="H55" s="299"/>
    </row>
    <row r="56" spans="1:8" s="293" customFormat="1" ht="30">
      <c r="A56" s="297" t="s">
        <v>180</v>
      </c>
      <c r="B56" s="296">
        <v>310</v>
      </c>
      <c r="C56" s="294">
        <f>C22*C59</f>
        <v>0</v>
      </c>
      <c r="D56" s="294">
        <f>D22*D59</f>
        <v>0</v>
      </c>
      <c r="E56" s="294">
        <f>E22*E59</f>
        <v>0</v>
      </c>
      <c r="F56" s="294">
        <f>F22*F59</f>
        <v>0</v>
      </c>
      <c r="G56" s="294">
        <f t="shared" si="4"/>
        <v>0</v>
      </c>
      <c r="H56" s="299">
        <f>'[1]МУН Задание с веба ДОУ'!R82</f>
        <v>0</v>
      </c>
    </row>
    <row r="57" spans="1:8" s="303" customFormat="1" ht="29.25" customHeight="1">
      <c r="A57" s="297" t="s">
        <v>139</v>
      </c>
      <c r="B57" s="305">
        <v>340</v>
      </c>
      <c r="C57" s="294">
        <f>C23*C59</f>
        <v>0</v>
      </c>
      <c r="D57" s="294">
        <f>D23*D59</f>
        <v>0</v>
      </c>
      <c r="E57" s="294">
        <f>E23*E59</f>
        <v>0</v>
      </c>
      <c r="F57" s="294">
        <f>F23*F59</f>
        <v>0</v>
      </c>
      <c r="G57" s="294">
        <f t="shared" si="4"/>
        <v>0</v>
      </c>
      <c r="H57" s="304">
        <f>'[1]МУН Задание с веба ДОУ'!R83</f>
        <v>0</v>
      </c>
    </row>
    <row r="58" spans="1:8" s="293" customFormat="1" ht="15">
      <c r="A58" s="297" t="s">
        <v>5</v>
      </c>
      <c r="B58" s="296"/>
      <c r="C58" s="294">
        <f>SUM(C53:C57)</f>
        <v>343887.7909090909</v>
      </c>
      <c r="D58" s="294">
        <f>SUM(D53:D57)</f>
        <v>2920897.609411765</v>
      </c>
      <c r="E58" s="294">
        <f>SUM(E53:E57)</f>
        <v>621054</v>
      </c>
      <c r="F58" s="294">
        <f>SUM(F53:F57)</f>
        <v>353493</v>
      </c>
      <c r="G58" s="294">
        <f t="shared" si="4"/>
        <v>4239332.400320856</v>
      </c>
      <c r="H58" s="299">
        <f>'[1]МУН Задание с веба ДОУ'!R84</f>
        <v>0</v>
      </c>
    </row>
    <row r="59" spans="1:8" s="298" customFormat="1" ht="15">
      <c r="A59" s="302" t="s">
        <v>140</v>
      </c>
      <c r="B59" s="301"/>
      <c r="C59" s="300">
        <f>C140</f>
        <v>21</v>
      </c>
      <c r="D59" s="300">
        <f>D140</f>
        <v>84</v>
      </c>
      <c r="E59" s="300">
        <f>E140</f>
        <v>20</v>
      </c>
      <c r="F59" s="300">
        <f>F140</f>
        <v>16</v>
      </c>
      <c r="G59" s="294">
        <f t="shared" si="4"/>
        <v>141</v>
      </c>
      <c r="H59" s="299"/>
    </row>
    <row r="60" spans="1:7" s="293" customFormat="1" ht="26.25" customHeight="1">
      <c r="A60" s="297" t="s">
        <v>69</v>
      </c>
      <c r="B60" s="296"/>
      <c r="C60" s="294">
        <f>C58/C59</f>
        <v>16375.60909090909</v>
      </c>
      <c r="D60" s="294">
        <f>D58/D59</f>
        <v>34772.590588235296</v>
      </c>
      <c r="E60" s="294">
        <f>E58/E59</f>
        <v>31052.7</v>
      </c>
      <c r="F60" s="294">
        <f>F58/F59</f>
        <v>22093.3125</v>
      </c>
      <c r="G60" s="294">
        <f t="shared" si="4"/>
        <v>104294.2121791444</v>
      </c>
    </row>
    <row r="61" spans="1:7" s="293" customFormat="1" ht="26.25" customHeight="1">
      <c r="A61" s="322"/>
      <c r="B61" s="321"/>
      <c r="C61" s="320"/>
      <c r="D61" s="320"/>
      <c r="E61" s="320"/>
      <c r="F61" s="320"/>
      <c r="G61" s="320"/>
    </row>
    <row r="62" spans="1:7" s="263" customFormat="1" ht="26.25" customHeight="1">
      <c r="A62" s="1447" t="s">
        <v>186</v>
      </c>
      <c r="B62" s="1447"/>
      <c r="C62" s="1447"/>
      <c r="D62" s="1447"/>
      <c r="E62" s="1447"/>
      <c r="F62" s="1447"/>
      <c r="G62" s="1447"/>
    </row>
    <row r="63" spans="1:7" s="288" customFormat="1" ht="30">
      <c r="A63" s="273" t="s">
        <v>0</v>
      </c>
      <c r="B63" s="290" t="s">
        <v>117</v>
      </c>
      <c r="C63" s="21" t="s">
        <v>46</v>
      </c>
      <c r="D63" s="21" t="s">
        <v>47</v>
      </c>
      <c r="E63" s="21" t="s">
        <v>48</v>
      </c>
      <c r="F63" s="23" t="s">
        <v>49</v>
      </c>
      <c r="G63" s="289" t="s">
        <v>80</v>
      </c>
    </row>
    <row r="64" spans="1:8" s="263" customFormat="1" ht="77.25" customHeight="1">
      <c r="A64" s="287" t="s">
        <v>182</v>
      </c>
      <c r="B64" s="279">
        <v>211</v>
      </c>
      <c r="C64" s="264">
        <f aca="true" t="shared" si="5" ref="C64:F68">C32+C42+C53</f>
        <v>276700</v>
      </c>
      <c r="D64" s="264">
        <f t="shared" si="5"/>
        <v>2270100.0000000005</v>
      </c>
      <c r="E64" s="264">
        <f t="shared" si="5"/>
        <v>477000</v>
      </c>
      <c r="F64" s="264">
        <f t="shared" si="5"/>
        <v>271500</v>
      </c>
      <c r="G64" s="264">
        <f>SUM(C64:F64)</f>
        <v>3295300.0000000005</v>
      </c>
      <c r="H64" s="282">
        <f>'[1]МУН Задание с веба ДОУ'!R103</f>
        <v>0</v>
      </c>
    </row>
    <row r="65" spans="1:8" s="263" customFormat="1" ht="41.25" customHeight="1">
      <c r="A65" s="280" t="s">
        <v>3</v>
      </c>
      <c r="B65" s="279">
        <v>213</v>
      </c>
      <c r="C65" s="264">
        <f t="shared" si="5"/>
        <v>83563.4</v>
      </c>
      <c r="D65" s="264">
        <f t="shared" si="5"/>
        <v>685570.2</v>
      </c>
      <c r="E65" s="264">
        <f t="shared" si="5"/>
        <v>144054</v>
      </c>
      <c r="F65" s="264">
        <f t="shared" si="5"/>
        <v>81993</v>
      </c>
      <c r="G65" s="264">
        <f aca="true" t="shared" si="6" ref="G65:G72">SUM(C65:F65)</f>
        <v>995180.6</v>
      </c>
      <c r="H65" s="282">
        <f>'[1]МУН Задание с веба ДОУ'!R105</f>
        <v>0</v>
      </c>
    </row>
    <row r="66" spans="1:8" s="263" customFormat="1" ht="41.25" customHeight="1">
      <c r="A66" s="280" t="s">
        <v>181</v>
      </c>
      <c r="B66" s="279">
        <v>226</v>
      </c>
      <c r="C66" s="264">
        <f t="shared" si="5"/>
        <v>0</v>
      </c>
      <c r="D66" s="264">
        <f t="shared" si="5"/>
        <v>0</v>
      </c>
      <c r="E66" s="264">
        <f t="shared" si="5"/>
        <v>0</v>
      </c>
      <c r="F66" s="264">
        <f t="shared" si="5"/>
        <v>0</v>
      </c>
      <c r="G66" s="264">
        <f t="shared" si="6"/>
        <v>0</v>
      </c>
      <c r="H66" s="282"/>
    </row>
    <row r="67" spans="1:8" s="263" customFormat="1" ht="30">
      <c r="A67" s="280" t="s">
        <v>180</v>
      </c>
      <c r="B67" s="279">
        <v>310</v>
      </c>
      <c r="C67" s="264">
        <f t="shared" si="5"/>
        <v>0</v>
      </c>
      <c r="D67" s="264">
        <f t="shared" si="5"/>
        <v>0</v>
      </c>
      <c r="E67" s="264">
        <f t="shared" si="5"/>
        <v>0</v>
      </c>
      <c r="F67" s="264">
        <f t="shared" si="5"/>
        <v>0</v>
      </c>
      <c r="G67" s="264">
        <f t="shared" si="6"/>
        <v>0</v>
      </c>
      <c r="H67" s="282">
        <f>'[1]МУН Задание с веба ДОУ'!R113</f>
        <v>0</v>
      </c>
    </row>
    <row r="68" spans="1:8" s="263" customFormat="1" ht="29.25" customHeight="1">
      <c r="A68" s="280" t="s">
        <v>139</v>
      </c>
      <c r="B68" s="279">
        <v>340</v>
      </c>
      <c r="C68" s="264">
        <f t="shared" si="5"/>
        <v>0</v>
      </c>
      <c r="D68" s="264">
        <f t="shared" si="5"/>
        <v>0</v>
      </c>
      <c r="E68" s="264">
        <f t="shared" si="5"/>
        <v>0</v>
      </c>
      <c r="F68" s="264">
        <f t="shared" si="5"/>
        <v>0</v>
      </c>
      <c r="G68" s="264">
        <f t="shared" si="6"/>
        <v>0</v>
      </c>
      <c r="H68" s="282">
        <f>'[1]МУН Задание с веба ДОУ'!R114</f>
        <v>0</v>
      </c>
    </row>
    <row r="69" spans="1:8" s="263" customFormat="1" ht="15">
      <c r="A69" s="280" t="s">
        <v>5</v>
      </c>
      <c r="B69" s="279"/>
      <c r="C69" s="264">
        <f>SUM(C64:C68)</f>
        <v>360263.4</v>
      </c>
      <c r="D69" s="264">
        <f>SUM(D64:D68)</f>
        <v>2955670.2</v>
      </c>
      <c r="E69" s="264">
        <f>SUM(E64:E68)</f>
        <v>621054</v>
      </c>
      <c r="F69" s="264">
        <f>SUM(F64:F68)</f>
        <v>353493</v>
      </c>
      <c r="G69" s="264">
        <f t="shared" si="6"/>
        <v>4290480.6</v>
      </c>
      <c r="H69" s="282">
        <f>'[1]МУН Задание с веба ДОУ'!R115</f>
        <v>0</v>
      </c>
    </row>
    <row r="70" spans="1:8" s="263" customFormat="1" ht="15">
      <c r="A70" s="319" t="s">
        <v>140</v>
      </c>
      <c r="B70" s="279"/>
      <c r="C70" s="264">
        <f>C38+C48+C59</f>
        <v>22</v>
      </c>
      <c r="D70" s="264">
        <f>D38+D48+D59</f>
        <v>85</v>
      </c>
      <c r="E70" s="264">
        <f>E38+E48+E59</f>
        <v>20</v>
      </c>
      <c r="F70" s="264">
        <f>F38+F48+F59</f>
        <v>16</v>
      </c>
      <c r="G70" s="264">
        <f t="shared" si="6"/>
        <v>143</v>
      </c>
      <c r="H70" s="282"/>
    </row>
    <row r="71" spans="1:8" s="263" customFormat="1" ht="30">
      <c r="A71" s="280" t="s">
        <v>69</v>
      </c>
      <c r="B71" s="279"/>
      <c r="C71" s="264">
        <f>C69/C70</f>
        <v>16375.609090909093</v>
      </c>
      <c r="D71" s="264">
        <f>D69/D70</f>
        <v>34772.590588235296</v>
      </c>
      <c r="E71" s="264">
        <f>E69/E70</f>
        <v>31052.7</v>
      </c>
      <c r="F71" s="264">
        <f>F69/F70</f>
        <v>22093.3125</v>
      </c>
      <c r="G71" s="264">
        <f t="shared" si="6"/>
        <v>104294.2121791444</v>
      </c>
      <c r="H71" s="282"/>
    </row>
    <row r="72" spans="1:8" s="263" customFormat="1" ht="15">
      <c r="A72" s="318" t="s">
        <v>6</v>
      </c>
      <c r="B72" s="317"/>
      <c r="C72" s="316">
        <f>C11</f>
        <v>360263.4</v>
      </c>
      <c r="D72" s="316">
        <f>D11</f>
        <v>2955670.2</v>
      </c>
      <c r="E72" s="316">
        <f>E11</f>
        <v>621054</v>
      </c>
      <c r="F72" s="316">
        <f>F11</f>
        <v>353493</v>
      </c>
      <c r="G72" s="264">
        <f t="shared" si="6"/>
        <v>4290480.6</v>
      </c>
      <c r="H72" s="282"/>
    </row>
    <row r="73" spans="1:8" s="263" customFormat="1" ht="24.75" customHeight="1">
      <c r="A73" s="427" t="s">
        <v>186</v>
      </c>
      <c r="B73" s="317"/>
      <c r="C73" s="316">
        <f>C72-C69</f>
        <v>0</v>
      </c>
      <c r="D73" s="316">
        <f>D72-D69</f>
        <v>0</v>
      </c>
      <c r="E73" s="316">
        <f>E72-E69</f>
        <v>0</v>
      </c>
      <c r="F73" s="316">
        <f>F72-F69</f>
        <v>0</v>
      </c>
      <c r="G73" s="316">
        <f>G72-G69</f>
        <v>0</v>
      </c>
      <c r="H73" s="282"/>
    </row>
    <row r="74" spans="1:8" s="293" customFormat="1" ht="15">
      <c r="A74" s="314"/>
      <c r="B74" s="313"/>
      <c r="C74" s="312"/>
      <c r="D74" s="312"/>
      <c r="E74" s="312"/>
      <c r="F74" s="312"/>
      <c r="G74" s="312"/>
      <c r="H74" s="299"/>
    </row>
    <row r="75" spans="1:7" s="293" customFormat="1" ht="41.25" customHeight="1" hidden="1">
      <c r="A75" s="1446"/>
      <c r="B75" s="1446"/>
      <c r="C75" s="1446"/>
      <c r="D75" s="1446"/>
      <c r="E75" s="1446"/>
      <c r="F75" s="1446"/>
      <c r="G75" s="1446"/>
    </row>
    <row r="76" spans="1:7" s="311" customFormat="1" ht="26.25" customHeight="1">
      <c r="A76" s="1448" t="s">
        <v>185</v>
      </c>
      <c r="B76" s="1448"/>
      <c r="C76" s="1448"/>
      <c r="D76" s="1448"/>
      <c r="E76" s="1448"/>
      <c r="F76" s="1448"/>
      <c r="G76" s="1448"/>
    </row>
    <row r="77" spans="1:7" s="308" customFormat="1" ht="45">
      <c r="A77" s="310" t="s">
        <v>0</v>
      </c>
      <c r="B77" s="309" t="s">
        <v>117</v>
      </c>
      <c r="C77" s="21" t="s">
        <v>196</v>
      </c>
      <c r="D77" s="21" t="s">
        <v>193</v>
      </c>
      <c r="E77" s="21" t="s">
        <v>195</v>
      </c>
      <c r="F77" s="23" t="s">
        <v>194</v>
      </c>
      <c r="G77" s="289" t="s">
        <v>80</v>
      </c>
    </row>
    <row r="78" spans="1:8" s="293" customFormat="1" ht="77.25" customHeight="1">
      <c r="A78" s="307" t="s">
        <v>182</v>
      </c>
      <c r="B78" s="296">
        <v>211</v>
      </c>
      <c r="C78" s="294">
        <f>'веб мун задание 01.01.2016'!V26</f>
        <v>163600</v>
      </c>
      <c r="D78" s="294">
        <f>'веб мун задание 01.01.2016'!W26</f>
        <v>3471300</v>
      </c>
      <c r="E78" s="294">
        <f>'веб мун задание 01.01.2016'!X26</f>
        <v>835600</v>
      </c>
      <c r="F78" s="294">
        <f>'веб мун задание 01.01.2016'!Y26</f>
        <v>61900</v>
      </c>
      <c r="G78" s="294">
        <f>SUM(C78:F78)</f>
        <v>4532400</v>
      </c>
      <c r="H78" s="299">
        <f>'[1]МУН Задание с веба ДОУ'!R82</f>
        <v>0</v>
      </c>
    </row>
    <row r="79" spans="1:8" s="293" customFormat="1" ht="41.25" customHeight="1">
      <c r="A79" s="297" t="s">
        <v>3</v>
      </c>
      <c r="B79" s="296">
        <v>213</v>
      </c>
      <c r="C79" s="294">
        <f>'веб мун задание 01.01.2016'!V28</f>
        <v>49400</v>
      </c>
      <c r="D79" s="294">
        <f>'веб мун задание 01.01.2016'!W28</f>
        <v>1048300</v>
      </c>
      <c r="E79" s="294">
        <f>'веб мун задание 01.01.2016'!X28</f>
        <v>252300</v>
      </c>
      <c r="F79" s="294">
        <f>'веб мун задание 01.01.2016'!Y28</f>
        <v>18700</v>
      </c>
      <c r="G79" s="294">
        <f aca="true" t="shared" si="7" ref="G79:G85">SUM(C79:F79)</f>
        <v>1368700</v>
      </c>
      <c r="H79" s="299">
        <f>'[1]МУН Задание с веба ДОУ'!R84</f>
        <v>0</v>
      </c>
    </row>
    <row r="80" spans="1:8" s="293" customFormat="1" ht="41.25" customHeight="1" hidden="1">
      <c r="A80" s="297" t="s">
        <v>181</v>
      </c>
      <c r="B80" s="296">
        <v>226</v>
      </c>
      <c r="C80" s="294">
        <f aca="true" t="shared" si="8" ref="C80:F82">C106+C116</f>
        <v>0</v>
      </c>
      <c r="D80" s="294">
        <f t="shared" si="8"/>
        <v>0</v>
      </c>
      <c r="E80" s="294">
        <f t="shared" si="8"/>
        <v>0</v>
      </c>
      <c r="F80" s="294">
        <f t="shared" si="8"/>
        <v>0</v>
      </c>
      <c r="G80" s="294">
        <f t="shared" si="7"/>
        <v>0</v>
      </c>
      <c r="H80" s="299"/>
    </row>
    <row r="81" spans="1:8" s="293" customFormat="1" ht="30" hidden="1">
      <c r="A81" s="297" t="s">
        <v>180</v>
      </c>
      <c r="B81" s="296">
        <v>310</v>
      </c>
      <c r="C81" s="294">
        <f t="shared" si="8"/>
        <v>0</v>
      </c>
      <c r="D81" s="294">
        <f t="shared" si="8"/>
        <v>0</v>
      </c>
      <c r="E81" s="294">
        <f t="shared" si="8"/>
        <v>0</v>
      </c>
      <c r="F81" s="294">
        <f t="shared" si="8"/>
        <v>0</v>
      </c>
      <c r="G81" s="294">
        <f t="shared" si="7"/>
        <v>0</v>
      </c>
      <c r="H81" s="299">
        <f>'[1]МУН Задание с веба ДОУ'!R92</f>
        <v>0</v>
      </c>
    </row>
    <row r="82" spans="1:8" s="303" customFormat="1" ht="45" hidden="1">
      <c r="A82" s="297" t="s">
        <v>139</v>
      </c>
      <c r="B82" s="305">
        <v>340</v>
      </c>
      <c r="C82" s="294">
        <f t="shared" si="8"/>
        <v>0</v>
      </c>
      <c r="D82" s="294">
        <f t="shared" si="8"/>
        <v>0</v>
      </c>
      <c r="E82" s="294">
        <f t="shared" si="8"/>
        <v>0</v>
      </c>
      <c r="F82" s="294">
        <f t="shared" si="8"/>
        <v>0</v>
      </c>
      <c r="G82" s="294">
        <f t="shared" si="7"/>
        <v>0</v>
      </c>
      <c r="H82" s="304">
        <f>'[1]МУН Задание с веба ДОУ'!R93</f>
        <v>0</v>
      </c>
    </row>
    <row r="83" spans="1:8" s="293" customFormat="1" ht="15">
      <c r="A83" s="297" t="s">
        <v>5</v>
      </c>
      <c r="B83" s="296"/>
      <c r="C83" s="294">
        <f>SUM(C78:C82)</f>
        <v>213000</v>
      </c>
      <c r="D83" s="294">
        <f>SUM(D78:D82)</f>
        <v>4519600</v>
      </c>
      <c r="E83" s="294">
        <f>SUM(E78:E82)</f>
        <v>1087900</v>
      </c>
      <c r="F83" s="294">
        <f>SUM(F78:F82)</f>
        <v>80600</v>
      </c>
      <c r="G83" s="294">
        <f t="shared" si="7"/>
        <v>5901100</v>
      </c>
      <c r="H83" s="299">
        <f>'[1]МУН Задание с веба ДОУ'!R94</f>
        <v>0</v>
      </c>
    </row>
    <row r="84" spans="1:8" s="298" customFormat="1" ht="15">
      <c r="A84" s="302" t="s">
        <v>140</v>
      </c>
      <c r="B84" s="301"/>
      <c r="C84" s="294">
        <f>C136</f>
        <v>22</v>
      </c>
      <c r="D84" s="294">
        <f>D136</f>
        <v>85</v>
      </c>
      <c r="E84" s="294">
        <f>E136</f>
        <v>20</v>
      </c>
      <c r="F84" s="294">
        <f>F136</f>
        <v>16</v>
      </c>
      <c r="G84" s="294">
        <f t="shared" si="7"/>
        <v>143</v>
      </c>
      <c r="H84" s="299"/>
    </row>
    <row r="85" spans="1:7" s="293" customFormat="1" ht="26.25" customHeight="1">
      <c r="A85" s="297" t="s">
        <v>69</v>
      </c>
      <c r="B85" s="296"/>
      <c r="C85" s="294">
        <f>C83/C84</f>
        <v>9681.818181818182</v>
      </c>
      <c r="D85" s="294">
        <f>D83/D84</f>
        <v>53171.76470588235</v>
      </c>
      <c r="E85" s="294">
        <f>E83/E84</f>
        <v>54395</v>
      </c>
      <c r="F85" s="294">
        <f>F83/F84</f>
        <v>5037.5</v>
      </c>
      <c r="G85" s="294">
        <f t="shared" si="7"/>
        <v>122286.08288770053</v>
      </c>
    </row>
    <row r="86" spans="1:7" s="293" customFormat="1" ht="26.25" customHeight="1">
      <c r="A86" s="314"/>
      <c r="B86" s="313"/>
      <c r="C86" s="312"/>
      <c r="D86" s="312"/>
      <c r="E86" s="312"/>
      <c r="F86" s="312"/>
      <c r="G86" s="312"/>
    </row>
    <row r="87" spans="1:7" s="263" customFormat="1" ht="26.25" customHeight="1">
      <c r="A87" s="1447" t="s">
        <v>184</v>
      </c>
      <c r="B87" s="1447"/>
      <c r="C87" s="1447"/>
      <c r="D87" s="1447"/>
      <c r="E87" s="1447"/>
      <c r="F87" s="1447"/>
      <c r="G87" s="1447"/>
    </row>
    <row r="88" spans="1:7" s="263" customFormat="1" ht="26.25" customHeight="1">
      <c r="A88" s="273" t="s">
        <v>0</v>
      </c>
      <c r="B88" s="290" t="s">
        <v>117</v>
      </c>
      <c r="C88" s="21" t="s">
        <v>46</v>
      </c>
      <c r="D88" s="21" t="s">
        <v>47</v>
      </c>
      <c r="E88" s="21" t="s">
        <v>48</v>
      </c>
      <c r="F88" s="23" t="s">
        <v>49</v>
      </c>
      <c r="G88" s="289" t="s">
        <v>80</v>
      </c>
    </row>
    <row r="89" spans="1:7" s="263" customFormat="1" ht="26.25" customHeight="1">
      <c r="A89" s="287" t="s">
        <v>182</v>
      </c>
      <c r="B89" s="279">
        <v>211</v>
      </c>
      <c r="C89" s="315">
        <f>C78/C84</f>
        <v>7436.363636363636</v>
      </c>
      <c r="D89" s="315">
        <f>D78/D84</f>
        <v>40838.82352941176</v>
      </c>
      <c r="E89" s="315">
        <f>E78/E84</f>
        <v>41780</v>
      </c>
      <c r="F89" s="315">
        <f>F78/F84</f>
        <v>3868.75</v>
      </c>
      <c r="G89" s="315">
        <f>SUM(C89:F89)</f>
        <v>93923.9371657754</v>
      </c>
    </row>
    <row r="90" spans="1:7" s="263" customFormat="1" ht="26.25" customHeight="1">
      <c r="A90" s="280" t="s">
        <v>3</v>
      </c>
      <c r="B90" s="279">
        <v>213</v>
      </c>
      <c r="C90" s="315">
        <f>C79/C84</f>
        <v>2245.4545454545455</v>
      </c>
      <c r="D90" s="315">
        <f>D79/D84</f>
        <v>12332.941176470587</v>
      </c>
      <c r="E90" s="315">
        <f>E79/E84</f>
        <v>12615</v>
      </c>
      <c r="F90" s="315">
        <f>F79/F84</f>
        <v>1168.75</v>
      </c>
      <c r="G90" s="315">
        <f aca="true" t="shared" si="9" ref="G90:G96">SUM(C90:F90)</f>
        <v>28362.14572192513</v>
      </c>
    </row>
    <row r="91" spans="1:7" s="263" customFormat="1" ht="26.25" customHeight="1" hidden="1">
      <c r="A91" s="280" t="s">
        <v>181</v>
      </c>
      <c r="B91" s="279">
        <v>226</v>
      </c>
      <c r="C91" s="264">
        <f aca="true" t="shared" si="10" ref="C91:F93">C117+C127</f>
        <v>0</v>
      </c>
      <c r="D91" s="264">
        <f t="shared" si="10"/>
        <v>0</v>
      </c>
      <c r="E91" s="264">
        <f t="shared" si="10"/>
        <v>0</v>
      </c>
      <c r="F91" s="264">
        <f t="shared" si="10"/>
        <v>0</v>
      </c>
      <c r="G91" s="315">
        <f t="shared" si="9"/>
        <v>0</v>
      </c>
    </row>
    <row r="92" spans="1:7" s="263" customFormat="1" ht="26.25" customHeight="1" hidden="1">
      <c r="A92" s="280" t="s">
        <v>180</v>
      </c>
      <c r="B92" s="279">
        <v>310</v>
      </c>
      <c r="C92" s="264">
        <f t="shared" si="10"/>
        <v>0</v>
      </c>
      <c r="D92" s="264">
        <f t="shared" si="10"/>
        <v>0</v>
      </c>
      <c r="E92" s="264">
        <f t="shared" si="10"/>
        <v>0</v>
      </c>
      <c r="F92" s="264">
        <f t="shared" si="10"/>
        <v>0</v>
      </c>
      <c r="G92" s="315">
        <f t="shared" si="9"/>
        <v>0</v>
      </c>
    </row>
    <row r="93" spans="1:7" s="263" customFormat="1" ht="26.25" customHeight="1" hidden="1">
      <c r="A93" s="280" t="s">
        <v>139</v>
      </c>
      <c r="B93" s="279">
        <v>340</v>
      </c>
      <c r="C93" s="264">
        <f t="shared" si="10"/>
        <v>416318.1818181818</v>
      </c>
      <c r="D93" s="264">
        <f t="shared" si="10"/>
        <v>8986028.235294119</v>
      </c>
      <c r="E93" s="264">
        <f t="shared" si="10"/>
        <v>2175800</v>
      </c>
      <c r="F93" s="264">
        <f t="shared" si="10"/>
        <v>161200</v>
      </c>
      <c r="G93" s="315">
        <f t="shared" si="9"/>
        <v>11739346.4171123</v>
      </c>
    </row>
    <row r="94" spans="1:7" s="263" customFormat="1" ht="15">
      <c r="A94" s="280" t="s">
        <v>5</v>
      </c>
      <c r="B94" s="279"/>
      <c r="C94" s="264">
        <f>SUM(C89:C93)</f>
        <v>426000</v>
      </c>
      <c r="D94" s="264">
        <f>SUM(D89:D93)</f>
        <v>9039200</v>
      </c>
      <c r="E94" s="264">
        <f>SUM(E89:E93)</f>
        <v>2230195</v>
      </c>
      <c r="F94" s="264">
        <f>SUM(F89:F93)</f>
        <v>166237.5</v>
      </c>
      <c r="G94" s="315">
        <f t="shared" si="9"/>
        <v>11861632.5</v>
      </c>
    </row>
    <row r="95" spans="1:7" s="263" customFormat="1" ht="15">
      <c r="A95" s="285" t="s">
        <v>140</v>
      </c>
      <c r="B95" s="284"/>
      <c r="C95" s="283">
        <v>1</v>
      </c>
      <c r="D95" s="283">
        <v>1</v>
      </c>
      <c r="E95" s="283">
        <v>1</v>
      </c>
      <c r="F95" s="283">
        <v>1</v>
      </c>
      <c r="G95" s="315">
        <f t="shared" si="9"/>
        <v>4</v>
      </c>
    </row>
    <row r="96" spans="1:7" s="263" customFormat="1" ht="26.25" customHeight="1">
      <c r="A96" s="280" t="s">
        <v>69</v>
      </c>
      <c r="B96" s="279"/>
      <c r="C96" s="264">
        <f>C94/C95</f>
        <v>426000</v>
      </c>
      <c r="D96" s="264">
        <f>D94/D95</f>
        <v>9039200</v>
      </c>
      <c r="E96" s="264">
        <f>E94/E95</f>
        <v>2230195</v>
      </c>
      <c r="F96" s="264">
        <f>F94/F95</f>
        <v>166237.5</v>
      </c>
      <c r="G96" s="315">
        <f t="shared" si="9"/>
        <v>11861632.5</v>
      </c>
    </row>
    <row r="97" spans="1:7" s="293" customFormat="1" ht="26.25" customHeight="1">
      <c r="A97" s="314"/>
      <c r="B97" s="313"/>
      <c r="C97" s="312"/>
      <c r="D97" s="312"/>
      <c r="E97" s="312"/>
      <c r="F97" s="312"/>
      <c r="G97" s="312"/>
    </row>
    <row r="98" spans="1:7" s="293" customFormat="1" ht="26.25" customHeight="1" hidden="1">
      <c r="A98" s="314"/>
      <c r="B98" s="313"/>
      <c r="C98" s="312"/>
      <c r="D98" s="312"/>
      <c r="E98" s="312"/>
      <c r="F98" s="312"/>
      <c r="G98" s="312"/>
    </row>
    <row r="99" spans="1:7" s="293" customFormat="1" ht="26.25" customHeight="1" hidden="1">
      <c r="A99" s="314"/>
      <c r="B99" s="313"/>
      <c r="C99" s="312"/>
      <c r="D99" s="312"/>
      <c r="E99" s="312"/>
      <c r="F99" s="312"/>
      <c r="G99" s="312"/>
    </row>
    <row r="100" spans="1:7" s="293" customFormat="1" ht="26.25" customHeight="1" hidden="1">
      <c r="A100" s="314"/>
      <c r="B100" s="313"/>
      <c r="C100" s="312"/>
      <c r="D100" s="312"/>
      <c r="E100" s="312"/>
      <c r="F100" s="312"/>
      <c r="G100" s="312"/>
    </row>
    <row r="101" spans="1:7" s="303" customFormat="1" ht="26.25" customHeight="1">
      <c r="A101" s="1443" t="s">
        <v>145</v>
      </c>
      <c r="B101" s="1443"/>
      <c r="C101" s="1443"/>
      <c r="D101" s="1443"/>
      <c r="E101" s="1443"/>
      <c r="F101" s="1443"/>
      <c r="G101" s="1443"/>
    </row>
    <row r="102" spans="1:7" s="303" customFormat="1" ht="26.25" customHeight="1">
      <c r="A102" s="1443" t="s">
        <v>146</v>
      </c>
      <c r="B102" s="1443"/>
      <c r="C102" s="1443"/>
      <c r="D102" s="1443"/>
      <c r="E102" s="1443"/>
      <c r="F102" s="1443"/>
      <c r="G102" s="1443"/>
    </row>
    <row r="103" spans="1:7" s="308" customFormat="1" ht="30">
      <c r="A103" s="310" t="s">
        <v>0</v>
      </c>
      <c r="B103" s="309" t="s">
        <v>117</v>
      </c>
      <c r="C103" s="21" t="s">
        <v>46</v>
      </c>
      <c r="D103" s="21" t="s">
        <v>47</v>
      </c>
      <c r="E103" s="21" t="s">
        <v>48</v>
      </c>
      <c r="F103" s="23" t="s">
        <v>49</v>
      </c>
      <c r="G103" s="289" t="s">
        <v>80</v>
      </c>
    </row>
    <row r="104" spans="1:8" s="293" customFormat="1" ht="68.25">
      <c r="A104" s="307" t="s">
        <v>182</v>
      </c>
      <c r="B104" s="296">
        <v>211</v>
      </c>
      <c r="C104" s="294">
        <f>C89*C110</f>
        <v>7436.363636363636</v>
      </c>
      <c r="D104" s="294">
        <f>D89*D110</f>
        <v>40838.82352941176</v>
      </c>
      <c r="E104" s="294">
        <f>E89*E110</f>
        <v>0</v>
      </c>
      <c r="F104" s="294">
        <f>F89*F110</f>
        <v>0</v>
      </c>
      <c r="G104" s="294">
        <f>G89*G110</f>
        <v>187847.8743315508</v>
      </c>
      <c r="H104" s="299">
        <f>'[1]МУН Задание с веба ДОУ'!R92</f>
        <v>0</v>
      </c>
    </row>
    <row r="105" spans="1:8" s="293" customFormat="1" ht="30">
      <c r="A105" s="297" t="s">
        <v>3</v>
      </c>
      <c r="B105" s="296">
        <v>213</v>
      </c>
      <c r="C105" s="306">
        <f>C90*C110</f>
        <v>2245.4545454545455</v>
      </c>
      <c r="D105" s="306">
        <f>D90*D110</f>
        <v>12332.941176470587</v>
      </c>
      <c r="E105" s="306">
        <f>E90*E110</f>
        <v>0</v>
      </c>
      <c r="F105" s="306">
        <f>F90*F110</f>
        <v>0</v>
      </c>
      <c r="G105" s="306">
        <f>G90*G110</f>
        <v>56724.29144385026</v>
      </c>
      <c r="H105" s="299">
        <f>'[1]МУН Задание с веба ДОУ'!R94</f>
        <v>0</v>
      </c>
    </row>
    <row r="106" spans="1:8" s="293" customFormat="1" ht="41.25" customHeight="1" hidden="1">
      <c r="A106" s="297" t="s">
        <v>181</v>
      </c>
      <c r="B106" s="296">
        <v>226</v>
      </c>
      <c r="C106" s="306"/>
      <c r="D106" s="306"/>
      <c r="E106" s="306"/>
      <c r="F106" s="306"/>
      <c r="G106" s="306"/>
      <c r="H106" s="299"/>
    </row>
    <row r="107" spans="1:8" s="293" customFormat="1" ht="30" hidden="1">
      <c r="A107" s="297" t="s">
        <v>180</v>
      </c>
      <c r="B107" s="296">
        <v>310</v>
      </c>
      <c r="C107" s="294"/>
      <c r="D107" s="294"/>
      <c r="E107" s="294"/>
      <c r="F107" s="294"/>
      <c r="G107" s="294"/>
      <c r="H107" s="299">
        <f>'[1]МУН Задание с веба ДОУ'!R102</f>
        <v>0</v>
      </c>
    </row>
    <row r="108" spans="1:8" s="303" customFormat="1" ht="45" hidden="1">
      <c r="A108" s="297" t="s">
        <v>139</v>
      </c>
      <c r="B108" s="305">
        <v>340</v>
      </c>
      <c r="C108" s="295"/>
      <c r="D108" s="295"/>
      <c r="E108" s="295"/>
      <c r="F108" s="295"/>
      <c r="G108" s="295"/>
      <c r="H108" s="304">
        <f>'[1]МУН Задание с веба ДОУ'!R103</f>
        <v>0</v>
      </c>
    </row>
    <row r="109" spans="1:8" s="293" customFormat="1" ht="15">
      <c r="A109" s="297" t="s">
        <v>5</v>
      </c>
      <c r="B109" s="296"/>
      <c r="C109" s="294">
        <f>SUM(C104:C108)</f>
        <v>9681.818181818182</v>
      </c>
      <c r="D109" s="294">
        <f>SUM(D104:D108)</f>
        <v>53171.76470588235</v>
      </c>
      <c r="E109" s="294">
        <f>SUM(E104:E108)</f>
        <v>0</v>
      </c>
      <c r="F109" s="294">
        <f>SUM(F104:F108)</f>
        <v>0</v>
      </c>
      <c r="G109" s="294">
        <f>SUM(G104:G108)</f>
        <v>244572.16577540105</v>
      </c>
      <c r="H109" s="299">
        <f>'[1]МУН Задание с веба ДОУ'!R104</f>
        <v>0</v>
      </c>
    </row>
    <row r="110" spans="1:8" s="298" customFormat="1" ht="15">
      <c r="A110" s="302" t="s">
        <v>140</v>
      </c>
      <c r="B110" s="301"/>
      <c r="C110" s="300">
        <f>C142</f>
        <v>1</v>
      </c>
      <c r="D110" s="300">
        <f>D142</f>
        <v>1</v>
      </c>
      <c r="E110" s="300">
        <f>E142</f>
        <v>0</v>
      </c>
      <c r="F110" s="300">
        <f>F142</f>
        <v>0</v>
      </c>
      <c r="G110" s="300">
        <f>G142</f>
        <v>2</v>
      </c>
      <c r="H110" s="299"/>
    </row>
    <row r="111" spans="1:7" s="293" customFormat="1" ht="26.25" customHeight="1">
      <c r="A111" s="297" t="s">
        <v>69</v>
      </c>
      <c r="B111" s="296"/>
      <c r="C111" s="294">
        <f>C109/C110</f>
        <v>9681.818181818182</v>
      </c>
      <c r="D111" s="294">
        <f>D109/D110</f>
        <v>53171.76470588235</v>
      </c>
      <c r="E111" s="294" t="e">
        <f>E109/E110</f>
        <v>#DIV/0!</v>
      </c>
      <c r="F111" s="294" t="e">
        <f>F109/F110</f>
        <v>#DIV/0!</v>
      </c>
      <c r="G111" s="294">
        <f>G109/G110</f>
        <v>122286.08288770053</v>
      </c>
    </row>
    <row r="112" spans="1:7" s="311" customFormat="1" ht="26.25" customHeight="1">
      <c r="A112" s="1448" t="s">
        <v>148</v>
      </c>
      <c r="B112" s="1448"/>
      <c r="C112" s="1448"/>
      <c r="D112" s="1448"/>
      <c r="E112" s="1448"/>
      <c r="F112" s="1448"/>
      <c r="G112" s="1448"/>
    </row>
    <row r="113" spans="1:7" s="308" customFormat="1" ht="30">
      <c r="A113" s="310" t="s">
        <v>0</v>
      </c>
      <c r="B113" s="309" t="s">
        <v>117</v>
      </c>
      <c r="C113" s="21" t="s">
        <v>46</v>
      </c>
      <c r="D113" s="21" t="s">
        <v>47</v>
      </c>
      <c r="E113" s="21" t="s">
        <v>48</v>
      </c>
      <c r="F113" s="23" t="s">
        <v>49</v>
      </c>
      <c r="G113" s="289" t="s">
        <v>80</v>
      </c>
    </row>
    <row r="114" spans="1:8" s="293" customFormat="1" ht="77.25" customHeight="1">
      <c r="A114" s="307" t="s">
        <v>182</v>
      </c>
      <c r="B114" s="296">
        <v>211</v>
      </c>
      <c r="C114" s="294">
        <f>C89*C120</f>
        <v>156163.63636363635</v>
      </c>
      <c r="D114" s="294">
        <f>D89*D120</f>
        <v>3430461.176470588</v>
      </c>
      <c r="E114" s="294">
        <f>E89*E120</f>
        <v>835600</v>
      </c>
      <c r="F114" s="294">
        <f>F89*F120</f>
        <v>61900</v>
      </c>
      <c r="G114" s="294">
        <f>SUM(C114:F114)</f>
        <v>4484124.812834224</v>
      </c>
      <c r="H114" s="299">
        <f>'[1]МУН Задание с веба ДОУ'!R102</f>
        <v>0</v>
      </c>
    </row>
    <row r="115" spans="1:8" s="293" customFormat="1" ht="41.25" customHeight="1">
      <c r="A115" s="297" t="s">
        <v>3</v>
      </c>
      <c r="B115" s="296">
        <v>213</v>
      </c>
      <c r="C115" s="306">
        <f>C90*C120</f>
        <v>47154.545454545456</v>
      </c>
      <c r="D115" s="306">
        <f>D90*D120</f>
        <v>1035967.0588235294</v>
      </c>
      <c r="E115" s="306">
        <f>E90*E120</f>
        <v>252300</v>
      </c>
      <c r="F115" s="306">
        <f>F90*F120</f>
        <v>18700</v>
      </c>
      <c r="G115" s="294">
        <f aca="true" t="shared" si="11" ref="G115:G121">SUM(C115:F115)</f>
        <v>1354121.6042780748</v>
      </c>
      <c r="H115" s="299">
        <f>'[1]МУН Задание с веба ДОУ'!R104</f>
        <v>0</v>
      </c>
    </row>
    <row r="116" spans="1:8" s="293" customFormat="1" ht="41.25" customHeight="1" hidden="1">
      <c r="A116" s="297" t="s">
        <v>181</v>
      </c>
      <c r="B116" s="296">
        <v>226</v>
      </c>
      <c r="C116" s="306"/>
      <c r="D116" s="306"/>
      <c r="E116" s="306"/>
      <c r="F116" s="306"/>
      <c r="G116" s="294">
        <f t="shared" si="11"/>
        <v>0</v>
      </c>
      <c r="H116" s="299"/>
    </row>
    <row r="117" spans="1:8" s="293" customFormat="1" ht="30" hidden="1">
      <c r="A117" s="297" t="s">
        <v>180</v>
      </c>
      <c r="B117" s="296">
        <v>310</v>
      </c>
      <c r="C117" s="294"/>
      <c r="D117" s="294"/>
      <c r="E117" s="294"/>
      <c r="F117" s="294"/>
      <c r="G117" s="294">
        <f t="shared" si="11"/>
        <v>0</v>
      </c>
      <c r="H117" s="299">
        <f>'[1]МУН Задание с веба ДОУ'!R112</f>
        <v>0</v>
      </c>
    </row>
    <row r="118" spans="1:8" s="303" customFormat="1" ht="45" hidden="1">
      <c r="A118" s="297" t="s">
        <v>139</v>
      </c>
      <c r="B118" s="305">
        <v>340</v>
      </c>
      <c r="C118" s="295"/>
      <c r="D118" s="295"/>
      <c r="E118" s="295"/>
      <c r="F118" s="295"/>
      <c r="G118" s="294">
        <f t="shared" si="11"/>
        <v>0</v>
      </c>
      <c r="H118" s="304">
        <f>'[1]МУН Задание с веба ДОУ'!R113</f>
        <v>0</v>
      </c>
    </row>
    <row r="119" spans="1:8" s="293" customFormat="1" ht="15">
      <c r="A119" s="297" t="s">
        <v>5</v>
      </c>
      <c r="B119" s="296"/>
      <c r="C119" s="294">
        <f>SUM(C114:C118)</f>
        <v>203318.18181818182</v>
      </c>
      <c r="D119" s="294">
        <f>SUM(D114:D118)</f>
        <v>4466428.235294118</v>
      </c>
      <c r="E119" s="294">
        <f>SUM(E114:E118)</f>
        <v>1087900</v>
      </c>
      <c r="F119" s="294">
        <f>SUM(F114:F118)</f>
        <v>80600</v>
      </c>
      <c r="G119" s="294">
        <f t="shared" si="11"/>
        <v>5838246.417112299</v>
      </c>
      <c r="H119" s="299">
        <f>'[1]МУН Задание с веба ДОУ'!R114</f>
        <v>0</v>
      </c>
    </row>
    <row r="120" spans="1:8" s="298" customFormat="1" ht="15">
      <c r="A120" s="302" t="s">
        <v>140</v>
      </c>
      <c r="B120" s="301"/>
      <c r="C120" s="300">
        <f>C143</f>
        <v>21</v>
      </c>
      <c r="D120" s="300">
        <f>D143</f>
        <v>84</v>
      </c>
      <c r="E120" s="300">
        <f>E143</f>
        <v>20</v>
      </c>
      <c r="F120" s="300">
        <f>F143</f>
        <v>16</v>
      </c>
      <c r="G120" s="294">
        <f t="shared" si="11"/>
        <v>141</v>
      </c>
      <c r="H120" s="299"/>
    </row>
    <row r="121" spans="1:7" s="293" customFormat="1" ht="26.25" customHeight="1">
      <c r="A121" s="297" t="s">
        <v>69</v>
      </c>
      <c r="B121" s="296"/>
      <c r="C121" s="294">
        <f>C119/C120</f>
        <v>9681.818181818182</v>
      </c>
      <c r="D121" s="294">
        <f>D119/D120</f>
        <v>53171.76470588235</v>
      </c>
      <c r="E121" s="294">
        <f>E119/E120</f>
        <v>54395</v>
      </c>
      <c r="F121" s="294">
        <f>F119/F120</f>
        <v>5037.5</v>
      </c>
      <c r="G121" s="294">
        <f t="shared" si="11"/>
        <v>122286.08288770053</v>
      </c>
    </row>
    <row r="122" spans="1:7" s="263" customFormat="1" ht="26.25" customHeight="1">
      <c r="A122" s="292"/>
      <c r="B122" s="291"/>
      <c r="C122" s="1449" t="s">
        <v>183</v>
      </c>
      <c r="D122" s="1449"/>
      <c r="E122" s="1449"/>
      <c r="F122" s="1449"/>
      <c r="G122" s="1449"/>
    </row>
    <row r="123" spans="1:7" s="288" customFormat="1" ht="30">
      <c r="A123" s="273" t="s">
        <v>0</v>
      </c>
      <c r="B123" s="290" t="s">
        <v>117</v>
      </c>
      <c r="C123" s="21" t="s">
        <v>46</v>
      </c>
      <c r="D123" s="21" t="s">
        <v>47</v>
      </c>
      <c r="E123" s="21" t="s">
        <v>48</v>
      </c>
      <c r="F123" s="23" t="s">
        <v>49</v>
      </c>
      <c r="G123" s="289" t="s">
        <v>80</v>
      </c>
    </row>
    <row r="124" spans="1:8" s="263" customFormat="1" ht="77.25" customHeight="1">
      <c r="A124" s="287" t="s">
        <v>182</v>
      </c>
      <c r="B124" s="279">
        <v>211</v>
      </c>
      <c r="C124" s="264">
        <f aca="true" t="shared" si="12" ref="C124:F125">C114+C104</f>
        <v>163600</v>
      </c>
      <c r="D124" s="264">
        <f t="shared" si="12"/>
        <v>3471299.9999999995</v>
      </c>
      <c r="E124" s="264">
        <f t="shared" si="12"/>
        <v>835600</v>
      </c>
      <c r="F124" s="264">
        <f t="shared" si="12"/>
        <v>61900</v>
      </c>
      <c r="G124" s="264">
        <f>SUM(C124:F124)</f>
        <v>4532400</v>
      </c>
      <c r="H124" s="282">
        <f>'[1]МУН Задание с веба ДОУ'!R112</f>
        <v>0</v>
      </c>
    </row>
    <row r="125" spans="1:8" s="263" customFormat="1" ht="41.25" customHeight="1">
      <c r="A125" s="280" t="s">
        <v>3</v>
      </c>
      <c r="B125" s="279">
        <v>213</v>
      </c>
      <c r="C125" s="264">
        <f t="shared" si="12"/>
        <v>49400</v>
      </c>
      <c r="D125" s="264">
        <f t="shared" si="12"/>
        <v>1048300</v>
      </c>
      <c r="E125" s="264">
        <f t="shared" si="12"/>
        <v>252300</v>
      </c>
      <c r="F125" s="264">
        <f t="shared" si="12"/>
        <v>18700</v>
      </c>
      <c r="G125" s="264">
        <f aca="true" t="shared" si="13" ref="G125:G131">SUM(C125:F125)</f>
        <v>1368700</v>
      </c>
      <c r="H125" s="282">
        <f>'[1]МУН Задание с веба ДОУ'!R114</f>
        <v>0</v>
      </c>
    </row>
    <row r="126" spans="1:8" s="263" customFormat="1" ht="41.25" customHeight="1" hidden="1">
      <c r="A126" s="280" t="s">
        <v>181</v>
      </c>
      <c r="B126" s="279">
        <v>226</v>
      </c>
      <c r="C126" s="286"/>
      <c r="D126" s="286"/>
      <c r="E126" s="286"/>
      <c r="F126" s="286"/>
      <c r="G126" s="264">
        <f t="shared" si="13"/>
        <v>0</v>
      </c>
      <c r="H126" s="282"/>
    </row>
    <row r="127" spans="1:8" s="263" customFormat="1" ht="30" hidden="1">
      <c r="A127" s="280" t="s">
        <v>180</v>
      </c>
      <c r="B127" s="279">
        <v>310</v>
      </c>
      <c r="C127" s="264"/>
      <c r="D127" s="264"/>
      <c r="E127" s="264"/>
      <c r="F127" s="264"/>
      <c r="G127" s="264">
        <f t="shared" si="13"/>
        <v>0</v>
      </c>
      <c r="H127" s="282">
        <f>'[1]МУН Задание с веба ДОУ'!R122</f>
        <v>0</v>
      </c>
    </row>
    <row r="128" spans="1:8" s="263" customFormat="1" ht="45" hidden="1">
      <c r="A128" s="280" t="s">
        <v>139</v>
      </c>
      <c r="B128" s="279">
        <v>340</v>
      </c>
      <c r="C128" s="264"/>
      <c r="D128" s="264"/>
      <c r="E128" s="264"/>
      <c r="F128" s="264"/>
      <c r="G128" s="264">
        <f t="shared" si="13"/>
        <v>0</v>
      </c>
      <c r="H128" s="282">
        <f>'[1]МУН Задание с веба ДОУ'!R123</f>
        <v>0</v>
      </c>
    </row>
    <row r="129" spans="1:8" s="263" customFormat="1" ht="15">
      <c r="A129" s="280" t="s">
        <v>5</v>
      </c>
      <c r="B129" s="279"/>
      <c r="C129" s="264">
        <f>SUM(C124:C128)</f>
        <v>213000</v>
      </c>
      <c r="D129" s="264">
        <f>SUM(D124:D128)</f>
        <v>4519600</v>
      </c>
      <c r="E129" s="264">
        <f>SUM(E124:E128)</f>
        <v>1087900</v>
      </c>
      <c r="F129" s="264">
        <f>SUM(F124:F128)</f>
        <v>80600</v>
      </c>
      <c r="G129" s="264">
        <f t="shared" si="13"/>
        <v>5901100</v>
      </c>
      <c r="H129" s="282">
        <f>'[1]МУН Задание с веба ДОУ'!R124</f>
        <v>0</v>
      </c>
    </row>
    <row r="130" spans="1:8" s="281" customFormat="1" ht="15">
      <c r="A130" s="285" t="s">
        <v>140</v>
      </c>
      <c r="B130" s="284"/>
      <c r="C130" s="283">
        <f>C110+C120</f>
        <v>22</v>
      </c>
      <c r="D130" s="283">
        <f>D110+D120</f>
        <v>85</v>
      </c>
      <c r="E130" s="283">
        <f>E110+E120</f>
        <v>20</v>
      </c>
      <c r="F130" s="283">
        <f>F110+F120</f>
        <v>16</v>
      </c>
      <c r="G130" s="264">
        <f t="shared" si="13"/>
        <v>143</v>
      </c>
      <c r="H130" s="282"/>
    </row>
    <row r="131" spans="1:7" s="263" customFormat="1" ht="26.25" customHeight="1">
      <c r="A131" s="280" t="s">
        <v>69</v>
      </c>
      <c r="B131" s="279"/>
      <c r="C131" s="264">
        <f>C129/C130</f>
        <v>9681.818181818182</v>
      </c>
      <c r="D131" s="264">
        <f>D129/D130</f>
        <v>53171.76470588235</v>
      </c>
      <c r="E131" s="264">
        <f>E129/E130</f>
        <v>54395</v>
      </c>
      <c r="F131" s="264">
        <f>F129/F130</f>
        <v>5037.5</v>
      </c>
      <c r="G131" s="264">
        <f t="shared" si="13"/>
        <v>122286.08288770053</v>
      </c>
    </row>
    <row r="132" spans="1:7" s="274" customFormat="1" ht="26.25" customHeight="1">
      <c r="A132" s="278" t="s">
        <v>5</v>
      </c>
      <c r="B132" s="276"/>
      <c r="C132" s="275">
        <f aca="true" t="shared" si="14" ref="C132:G133">C129-C83</f>
        <v>0</v>
      </c>
      <c r="D132" s="275">
        <f t="shared" si="14"/>
        <v>0</v>
      </c>
      <c r="E132" s="275">
        <f t="shared" si="14"/>
        <v>0</v>
      </c>
      <c r="F132" s="275">
        <f t="shared" si="14"/>
        <v>0</v>
      </c>
      <c r="G132" s="275">
        <f t="shared" si="14"/>
        <v>0</v>
      </c>
    </row>
    <row r="133" spans="1:7" s="274" customFormat="1" ht="26.25" customHeight="1">
      <c r="A133" s="277" t="s">
        <v>140</v>
      </c>
      <c r="B133" s="276"/>
      <c r="C133" s="275">
        <f t="shared" si="14"/>
        <v>0</v>
      </c>
      <c r="D133" s="275">
        <f t="shared" si="14"/>
        <v>0</v>
      </c>
      <c r="E133" s="275">
        <f t="shared" si="14"/>
        <v>0</v>
      </c>
      <c r="F133" s="275">
        <f t="shared" si="14"/>
        <v>0</v>
      </c>
      <c r="G133" s="275">
        <f t="shared" si="14"/>
        <v>0</v>
      </c>
    </row>
    <row r="134" spans="1:7" s="263" customFormat="1" ht="26.25" customHeight="1">
      <c r="A134" s="1450" t="s">
        <v>179</v>
      </c>
      <c r="B134" s="1450"/>
      <c r="C134" s="1450"/>
      <c r="D134" s="1450"/>
      <c r="E134" s="1450"/>
      <c r="F134" s="1450"/>
      <c r="G134" s="1450"/>
    </row>
    <row r="135" spans="1:7" s="263" customFormat="1" ht="36" customHeight="1">
      <c r="A135" s="273" t="s">
        <v>178</v>
      </c>
      <c r="B135" s="272"/>
      <c r="C135" s="21" t="s">
        <v>46</v>
      </c>
      <c r="D135" s="21" t="s">
        <v>47</v>
      </c>
      <c r="E135" s="21" t="s">
        <v>48</v>
      </c>
      <c r="F135" s="23" t="s">
        <v>49</v>
      </c>
      <c r="G135" s="289" t="s">
        <v>80</v>
      </c>
    </row>
    <row r="136" spans="1:7" s="265" customFormat="1" ht="36" customHeight="1">
      <c r="A136" s="271" t="s">
        <v>2</v>
      </c>
      <c r="B136" s="270"/>
      <c r="C136" s="269">
        <v>22</v>
      </c>
      <c r="D136" s="269">
        <v>85</v>
      </c>
      <c r="E136" s="269">
        <v>20</v>
      </c>
      <c r="F136" s="269">
        <v>16</v>
      </c>
      <c r="G136" s="269">
        <f>SUM(C136:F136)</f>
        <v>143</v>
      </c>
    </row>
    <row r="137" spans="1:7" s="265" customFormat="1" ht="26.25" customHeight="1">
      <c r="A137" s="268" t="s">
        <v>177</v>
      </c>
      <c r="B137" s="267"/>
      <c r="C137" s="266">
        <f>C138+C139+C140</f>
        <v>22</v>
      </c>
      <c r="D137" s="266">
        <f>D138+D139+D140</f>
        <v>85</v>
      </c>
      <c r="E137" s="266">
        <f>E138+E139+E140</f>
        <v>20</v>
      </c>
      <c r="F137" s="266">
        <f>F138+F139+F140</f>
        <v>16</v>
      </c>
      <c r="G137" s="269">
        <f aca="true" t="shared" si="15" ref="G137:G144">SUM(C137:F137)</f>
        <v>143</v>
      </c>
    </row>
    <row r="138" spans="1:7" s="263" customFormat="1" ht="66" customHeight="1">
      <c r="A138" s="1451" t="s">
        <v>176</v>
      </c>
      <c r="B138" s="1452"/>
      <c r="C138" s="264"/>
      <c r="D138" s="264"/>
      <c r="E138" s="264"/>
      <c r="F138" s="264"/>
      <c r="G138" s="269">
        <f t="shared" si="15"/>
        <v>0</v>
      </c>
    </row>
    <row r="139" spans="1:7" s="263" customFormat="1" ht="102.75" customHeight="1">
      <c r="A139" s="1451" t="s">
        <v>175</v>
      </c>
      <c r="B139" s="1452"/>
      <c r="C139" s="264">
        <v>1</v>
      </c>
      <c r="D139" s="264">
        <v>1</v>
      </c>
      <c r="E139" s="264"/>
      <c r="F139" s="264"/>
      <c r="G139" s="269">
        <f t="shared" si="15"/>
        <v>2</v>
      </c>
    </row>
    <row r="140" spans="1:7" s="263" customFormat="1" ht="98.25" customHeight="1">
      <c r="A140" s="1451" t="s">
        <v>147</v>
      </c>
      <c r="B140" s="1452"/>
      <c r="C140" s="264">
        <v>21</v>
      </c>
      <c r="D140" s="264">
        <v>84</v>
      </c>
      <c r="E140" s="264">
        <v>20</v>
      </c>
      <c r="F140" s="264">
        <v>16</v>
      </c>
      <c r="G140" s="269">
        <f t="shared" si="15"/>
        <v>141</v>
      </c>
    </row>
    <row r="141" spans="1:7" s="263" customFormat="1" ht="28.5" customHeight="1">
      <c r="A141" s="1457" t="s">
        <v>174</v>
      </c>
      <c r="B141" s="1458"/>
      <c r="C141" s="1458"/>
      <c r="D141" s="1458"/>
      <c r="E141" s="1458"/>
      <c r="F141" s="1458"/>
      <c r="G141" s="1458"/>
    </row>
    <row r="142" spans="1:7" s="263" customFormat="1" ht="15">
      <c r="A142" s="1451" t="s">
        <v>173</v>
      </c>
      <c r="B142" s="1452"/>
      <c r="C142" s="264">
        <v>1</v>
      </c>
      <c r="D142" s="264">
        <v>1</v>
      </c>
      <c r="E142" s="264">
        <v>0</v>
      </c>
      <c r="F142" s="264">
        <v>0</v>
      </c>
      <c r="G142" s="269">
        <f t="shared" si="15"/>
        <v>2</v>
      </c>
    </row>
    <row r="143" spans="1:7" s="263" customFormat="1" ht="60" customHeight="1">
      <c r="A143" s="1451" t="s">
        <v>172</v>
      </c>
      <c r="B143" s="1452"/>
      <c r="C143" s="264">
        <v>21</v>
      </c>
      <c r="D143" s="264">
        <v>84</v>
      </c>
      <c r="E143" s="264">
        <v>20</v>
      </c>
      <c r="F143" s="264">
        <v>16</v>
      </c>
      <c r="G143" s="269">
        <f t="shared" si="15"/>
        <v>141</v>
      </c>
    </row>
    <row r="144" spans="1:7" s="263" customFormat="1" ht="26.25" customHeight="1">
      <c r="A144" s="1451" t="s">
        <v>55</v>
      </c>
      <c r="B144" s="1452"/>
      <c r="C144" s="264">
        <f>C142+C143</f>
        <v>22</v>
      </c>
      <c r="D144" s="264">
        <f>D142+D143</f>
        <v>85</v>
      </c>
      <c r="E144" s="264">
        <f>E142+E143</f>
        <v>20</v>
      </c>
      <c r="F144" s="264">
        <f>F142+F143</f>
        <v>16</v>
      </c>
      <c r="G144" s="269">
        <f t="shared" si="15"/>
        <v>143</v>
      </c>
    </row>
    <row r="145" spans="1:7" s="257" customFormat="1" ht="45.75" customHeight="1">
      <c r="A145" s="1459" t="s">
        <v>171</v>
      </c>
      <c r="B145" s="1459"/>
      <c r="C145" s="1459"/>
      <c r="D145" s="1459"/>
      <c r="E145" s="1459"/>
      <c r="F145" s="1459"/>
      <c r="G145" s="1459"/>
    </row>
    <row r="146" spans="1:7" s="259" customFormat="1" ht="12.75">
      <c r="A146" s="259" t="s">
        <v>170</v>
      </c>
      <c r="C146" s="261"/>
      <c r="D146" s="261"/>
      <c r="E146" s="261"/>
      <c r="F146" s="261"/>
      <c r="G146" s="262"/>
    </row>
    <row r="147" spans="1:7" s="259" customFormat="1" ht="12.75" customHeight="1">
      <c r="A147" s="1460" t="s">
        <v>169</v>
      </c>
      <c r="B147" s="259" t="s">
        <v>6</v>
      </c>
      <c r="C147" s="260">
        <f>C148+C149</f>
        <v>0</v>
      </c>
      <c r="D147" s="260">
        <f>D148+D149</f>
        <v>0</v>
      </c>
      <c r="E147" s="260">
        <f>E148+E149</f>
        <v>0</v>
      </c>
      <c r="F147" s="260">
        <f>F148+F149</f>
        <v>0</v>
      </c>
      <c r="G147" s="260">
        <f>SUM(C147:F147)</f>
        <v>0</v>
      </c>
    </row>
    <row r="148" spans="1:7" s="259" customFormat="1" ht="12.75">
      <c r="A148" s="1460"/>
      <c r="B148" s="259">
        <v>211</v>
      </c>
      <c r="C148" s="260"/>
      <c r="D148" s="260"/>
      <c r="E148" s="260"/>
      <c r="F148" s="260"/>
      <c r="G148" s="260">
        <f aca="true" t="shared" si="16" ref="G148:G164">SUM(C148:F148)</f>
        <v>0</v>
      </c>
    </row>
    <row r="149" spans="1:7" s="259" customFormat="1" ht="12.75">
      <c r="A149" s="1460"/>
      <c r="B149" s="259">
        <v>213</v>
      </c>
      <c r="C149" s="260"/>
      <c r="D149" s="260"/>
      <c r="E149" s="260"/>
      <c r="F149" s="260"/>
      <c r="G149" s="260">
        <f t="shared" si="16"/>
        <v>0</v>
      </c>
    </row>
    <row r="150" spans="3:7" s="257" customFormat="1" ht="15.75">
      <c r="C150" s="232"/>
      <c r="D150" s="232"/>
      <c r="E150" s="258" t="s">
        <v>168</v>
      </c>
      <c r="F150" s="232"/>
      <c r="G150" s="260">
        <f t="shared" si="16"/>
        <v>0</v>
      </c>
    </row>
    <row r="151" spans="1:7" s="254" customFormat="1" ht="24" customHeight="1">
      <c r="A151" s="1453" t="s">
        <v>163</v>
      </c>
      <c r="B151" s="256" t="s">
        <v>6</v>
      </c>
      <c r="C151" s="255">
        <f>C152+C153</f>
        <v>0</v>
      </c>
      <c r="D151" s="255">
        <f>D152+D153</f>
        <v>0</v>
      </c>
      <c r="E151" s="255">
        <f>E152+E153</f>
        <v>0</v>
      </c>
      <c r="F151" s="255">
        <f>F152+F153</f>
        <v>0</v>
      </c>
      <c r="G151" s="260">
        <f t="shared" si="16"/>
        <v>0</v>
      </c>
    </row>
    <row r="152" spans="1:7" ht="18.75" customHeight="1">
      <c r="A152" s="1453"/>
      <c r="B152" s="253">
        <v>211</v>
      </c>
      <c r="C152" s="252">
        <f aca="true" t="shared" si="17" ref="C152:F153">C163</f>
        <v>0</v>
      </c>
      <c r="D152" s="252">
        <f t="shared" si="17"/>
        <v>0</v>
      </c>
      <c r="E152" s="252">
        <f t="shared" si="17"/>
        <v>0</v>
      </c>
      <c r="F152" s="252">
        <f t="shared" si="17"/>
        <v>0</v>
      </c>
      <c r="G152" s="260">
        <f t="shared" si="16"/>
        <v>0</v>
      </c>
    </row>
    <row r="153" spans="1:7" ht="18.75" customHeight="1">
      <c r="A153" s="1453"/>
      <c r="B153" s="253">
        <v>213</v>
      </c>
      <c r="C153" s="252">
        <f t="shared" si="17"/>
        <v>0</v>
      </c>
      <c r="D153" s="252">
        <f t="shared" si="17"/>
        <v>0</v>
      </c>
      <c r="E153" s="252">
        <f t="shared" si="17"/>
        <v>0</v>
      </c>
      <c r="F153" s="252">
        <f t="shared" si="17"/>
        <v>0</v>
      </c>
      <c r="G153" s="260">
        <f t="shared" si="16"/>
        <v>0</v>
      </c>
    </row>
    <row r="154" spans="1:7" s="249" customFormat="1" ht="12.75">
      <c r="A154" s="1454" t="s">
        <v>167</v>
      </c>
      <c r="B154" s="251" t="s">
        <v>6</v>
      </c>
      <c r="C154" s="250">
        <f>C155+C156</f>
        <v>0</v>
      </c>
      <c r="D154" s="250">
        <f>D155+D156</f>
        <v>0</v>
      </c>
      <c r="E154" s="250">
        <f>E155+E156</f>
        <v>0</v>
      </c>
      <c r="F154" s="250">
        <f>F155+F156</f>
        <v>0</v>
      </c>
      <c r="G154" s="260">
        <f t="shared" si="16"/>
        <v>0</v>
      </c>
    </row>
    <row r="155" spans="1:7" s="249" customFormat="1" ht="12.75">
      <c r="A155" s="1455"/>
      <c r="B155" s="251">
        <v>211</v>
      </c>
      <c r="C155" s="250">
        <f aca="true" t="shared" si="18" ref="C155:F156">C148-C152</f>
        <v>0</v>
      </c>
      <c r="D155" s="250">
        <f t="shared" si="18"/>
        <v>0</v>
      </c>
      <c r="E155" s="250">
        <f t="shared" si="18"/>
        <v>0</v>
      </c>
      <c r="F155" s="250">
        <f t="shared" si="18"/>
        <v>0</v>
      </c>
      <c r="G155" s="260">
        <f t="shared" si="16"/>
        <v>0</v>
      </c>
    </row>
    <row r="156" spans="1:7" s="249" customFormat="1" ht="34.5" customHeight="1">
      <c r="A156" s="1456"/>
      <c r="B156" s="251">
        <v>213</v>
      </c>
      <c r="C156" s="250">
        <f t="shared" si="18"/>
        <v>0</v>
      </c>
      <c r="D156" s="250">
        <f t="shared" si="18"/>
        <v>0</v>
      </c>
      <c r="E156" s="250">
        <f t="shared" si="18"/>
        <v>0</v>
      </c>
      <c r="F156" s="250">
        <f t="shared" si="18"/>
        <v>0</v>
      </c>
      <c r="G156" s="260">
        <f t="shared" si="16"/>
        <v>0</v>
      </c>
    </row>
    <row r="157" spans="1:7" ht="12.75">
      <c r="A157" s="231" t="s">
        <v>2</v>
      </c>
      <c r="C157" s="248">
        <f>C151+C154</f>
        <v>0</v>
      </c>
      <c r="D157" s="248">
        <f>D151+D154</f>
        <v>0</v>
      </c>
      <c r="E157" s="248">
        <f>E151+E154</f>
        <v>0</v>
      </c>
      <c r="F157" s="248">
        <f>F151+F154</f>
        <v>0</v>
      </c>
      <c r="G157" s="260">
        <f t="shared" si="16"/>
        <v>0</v>
      </c>
    </row>
    <row r="158" spans="1:7" s="245" customFormat="1" ht="12.75">
      <c r="A158" s="247" t="s">
        <v>166</v>
      </c>
      <c r="C158" s="246">
        <f>C157-C147</f>
        <v>0</v>
      </c>
      <c r="D158" s="246">
        <f>D157-D147</f>
        <v>0</v>
      </c>
      <c r="E158" s="246">
        <f>E157-E147</f>
        <v>0</v>
      </c>
      <c r="F158" s="246">
        <f>F157-F147</f>
        <v>0</v>
      </c>
      <c r="G158" s="260">
        <f t="shared" si="16"/>
        <v>0</v>
      </c>
    </row>
    <row r="159" ht="12.75">
      <c r="G159" s="260">
        <f t="shared" si="16"/>
        <v>0</v>
      </c>
    </row>
    <row r="160" spans="1:7" s="241" customFormat="1" ht="12.75">
      <c r="A160" s="244" t="s">
        <v>165</v>
      </c>
      <c r="C160" s="243"/>
      <c r="D160" s="243"/>
      <c r="E160" s="243"/>
      <c r="F160" s="243"/>
      <c r="G160" s="260">
        <f t="shared" si="16"/>
        <v>0</v>
      </c>
    </row>
    <row r="161" spans="3:7" s="241" customFormat="1" ht="12.75">
      <c r="C161" s="242"/>
      <c r="D161" s="242"/>
      <c r="E161" s="242"/>
      <c r="F161" s="242"/>
      <c r="G161" s="260">
        <f t="shared" si="16"/>
        <v>0</v>
      </c>
    </row>
    <row r="162" ht="12.75">
      <c r="G162" s="260">
        <f t="shared" si="16"/>
        <v>0</v>
      </c>
    </row>
    <row r="163" spans="1:7" s="238" customFormat="1" ht="12.75">
      <c r="A163" s="240" t="s">
        <v>164</v>
      </c>
      <c r="C163" s="239">
        <f aca="true" t="shared" si="19" ref="C163:F164">C160/1000</f>
        <v>0</v>
      </c>
      <c r="D163" s="239">
        <f t="shared" si="19"/>
        <v>0</v>
      </c>
      <c r="E163" s="239">
        <f t="shared" si="19"/>
        <v>0</v>
      </c>
      <c r="F163" s="239">
        <f t="shared" si="19"/>
        <v>0</v>
      </c>
      <c r="G163" s="260">
        <f t="shared" si="16"/>
        <v>0</v>
      </c>
    </row>
    <row r="164" spans="1:7" s="235" customFormat="1" ht="12.75">
      <c r="A164" s="237" t="s">
        <v>163</v>
      </c>
      <c r="C164" s="236">
        <f t="shared" si="19"/>
        <v>0</v>
      </c>
      <c r="D164" s="236">
        <f t="shared" si="19"/>
        <v>0</v>
      </c>
      <c r="E164" s="236">
        <f t="shared" si="19"/>
        <v>0</v>
      </c>
      <c r="F164" s="236">
        <f t="shared" si="19"/>
        <v>0</v>
      </c>
      <c r="G164" s="260">
        <f t="shared" si="16"/>
        <v>0</v>
      </c>
    </row>
    <row r="165" ht="12.75">
      <c r="A165" s="234"/>
    </row>
    <row r="166" ht="12.75">
      <c r="A166" s="233"/>
    </row>
  </sheetData>
  <sheetProtection/>
  <mergeCells count="32">
    <mergeCell ref="A151:A153"/>
    <mergeCell ref="A154:A156"/>
    <mergeCell ref="A141:G141"/>
    <mergeCell ref="A142:B142"/>
    <mergeCell ref="A143:B143"/>
    <mergeCell ref="A144:B144"/>
    <mergeCell ref="A145:G145"/>
    <mergeCell ref="A147:A149"/>
    <mergeCell ref="A112:G112"/>
    <mergeCell ref="C122:G122"/>
    <mergeCell ref="A134:G134"/>
    <mergeCell ref="A138:B138"/>
    <mergeCell ref="A139:B139"/>
    <mergeCell ref="A140:B140"/>
    <mergeCell ref="A62:G62"/>
    <mergeCell ref="A75:G75"/>
    <mergeCell ref="A76:G76"/>
    <mergeCell ref="A87:G87"/>
    <mergeCell ref="A101:G101"/>
    <mergeCell ref="A102:G102"/>
    <mergeCell ref="A17:C17"/>
    <mergeCell ref="A28:G28"/>
    <mergeCell ref="A30:G30"/>
    <mergeCell ref="A40:G40"/>
    <mergeCell ref="A50:G50"/>
    <mergeCell ref="A51:G51"/>
    <mergeCell ref="E1:G1"/>
    <mergeCell ref="A2:G2"/>
    <mergeCell ref="A3:G3"/>
    <mergeCell ref="A4:C4"/>
    <mergeCell ref="A15:G15"/>
    <mergeCell ref="A16:G16"/>
  </mergeCells>
  <printOptions/>
  <pageMargins left="0.17" right="0.17" top="0.17" bottom="0.16" header="0.17" footer="0.16"/>
  <pageSetup horizontalDpi="600" verticalDpi="600" orientation="landscape" paperSize="9" scale="50" r:id="rId1"/>
  <rowBreaks count="5" manualBreakCount="5">
    <brk id="26" max="7" man="1"/>
    <brk id="50" max="7" man="1"/>
    <brk id="73" max="7" man="1"/>
    <brk id="75" max="7" man="1"/>
    <brk id="1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75" zoomScaleSheetLayoutView="75" zoomScalePageLayoutView="0" workbookViewId="0" topLeftCell="A1">
      <selection activeCell="A2" sqref="A2:D30"/>
    </sheetView>
  </sheetViews>
  <sheetFormatPr defaultColWidth="9.140625" defaultRowHeight="12.75"/>
  <cols>
    <col min="1" max="1" width="24.140625" style="0" customWidth="1"/>
    <col min="2" max="2" width="15.57421875" style="0" bestFit="1" customWidth="1"/>
    <col min="3" max="3" width="16.8515625" style="0" customWidth="1"/>
    <col min="4" max="4" width="18.57421875" style="0" bestFit="1" customWidth="1"/>
    <col min="5" max="5" width="13.28125" style="0" bestFit="1" customWidth="1"/>
    <col min="6" max="6" width="14.421875" style="0" bestFit="1" customWidth="1"/>
  </cols>
  <sheetData>
    <row r="1" spans="1:4" ht="12.75">
      <c r="A1" s="1461" t="s">
        <v>233</v>
      </c>
      <c r="B1" s="1461"/>
      <c r="C1" s="1461"/>
      <c r="D1" s="1461"/>
    </row>
    <row r="2" spans="1:4" ht="65.25" customHeight="1">
      <c r="A2" s="63" t="s">
        <v>28</v>
      </c>
      <c r="B2" s="54" t="s">
        <v>81</v>
      </c>
      <c r="C2" s="54" t="s">
        <v>54</v>
      </c>
      <c r="D2" s="64" t="s">
        <v>99</v>
      </c>
    </row>
    <row r="3" spans="1:4" ht="12.75">
      <c r="A3" s="10" t="s">
        <v>29</v>
      </c>
      <c r="B3" s="30">
        <f>'веб мун задание 01.01.2016'!B39</f>
        <v>9627392</v>
      </c>
      <c r="C3" s="30">
        <f>'веб мун задание 01.01.2016'!B57+'веб мун задание 01.01.2016'!B75</f>
        <v>48169000</v>
      </c>
      <c r="D3" s="30">
        <f>B3+C3</f>
        <v>57796392</v>
      </c>
    </row>
    <row r="4" spans="1:4" ht="12.75">
      <c r="A4" s="10" t="s">
        <v>30</v>
      </c>
      <c r="B4" s="30">
        <f>'веб мун задание 01.01.2016'!C39</f>
        <v>6095412</v>
      </c>
      <c r="C4" s="30">
        <f>'веб мун задание 01.01.2016'!C57+'веб мун задание 01.01.2016'!C75</f>
        <v>46335000</v>
      </c>
      <c r="D4" s="30">
        <f aca="true" t="shared" si="0" ref="D4:D21">B4+C4</f>
        <v>52430412</v>
      </c>
    </row>
    <row r="5" spans="1:4" ht="12.75">
      <c r="A5" s="10" t="s">
        <v>31</v>
      </c>
      <c r="B5" s="30">
        <f>'веб мун задание 01.01.2016'!D39</f>
        <v>4138892</v>
      </c>
      <c r="C5" s="30">
        <f>'веб мун задание 01.01.2016'!D57+'веб мун задание 01.01.2016'!D75</f>
        <v>24541000</v>
      </c>
      <c r="D5" s="30">
        <f t="shared" si="0"/>
        <v>28679892</v>
      </c>
    </row>
    <row r="6" spans="1:4" ht="12.75">
      <c r="A6" s="10" t="s">
        <v>32</v>
      </c>
      <c r="B6" s="30">
        <f>'веб мун задание 01.01.2016'!E39</f>
        <v>4554098</v>
      </c>
      <c r="C6" s="30">
        <f>'веб мун задание 01.01.2016'!E57+'веб мун задание 01.01.2016'!E75</f>
        <v>36874000</v>
      </c>
      <c r="D6" s="30">
        <f t="shared" si="0"/>
        <v>41428098</v>
      </c>
    </row>
    <row r="7" spans="1:4" ht="12.75">
      <c r="A7" s="10" t="s">
        <v>33</v>
      </c>
      <c r="B7" s="30">
        <f>'веб мун задание 01.01.2016'!F39</f>
        <v>9314882</v>
      </c>
      <c r="C7" s="30">
        <f>'веб мун задание 01.01.2016'!F57+'веб мун задание 01.01.2016'!F75</f>
        <v>23977000</v>
      </c>
      <c r="D7" s="30">
        <f t="shared" si="0"/>
        <v>33291882</v>
      </c>
    </row>
    <row r="8" spans="1:5" ht="12.75">
      <c r="A8" s="10" t="s">
        <v>34</v>
      </c>
      <c r="B8" s="30">
        <f>'веб мун задание 01.01.2016'!G39</f>
        <v>7792933</v>
      </c>
      <c r="C8" s="30">
        <f>'веб мун задание 01.01.2016'!G57+'веб мун задание 01.01.2016'!G75</f>
        <v>37511329.8</v>
      </c>
      <c r="D8" s="30">
        <f t="shared" si="0"/>
        <v>45304262.8</v>
      </c>
      <c r="E8" s="37"/>
    </row>
    <row r="9" spans="1:4" ht="12.75">
      <c r="A9" s="10" t="s">
        <v>35</v>
      </c>
      <c r="B9" s="30">
        <f>'веб мун задание 01.01.2016'!H39</f>
        <v>3992055</v>
      </c>
      <c r="C9" s="30">
        <f>'веб мун задание 01.01.2016'!H57+'веб мун задание 01.01.2016'!H75</f>
        <v>26823000</v>
      </c>
      <c r="D9" s="30">
        <f t="shared" si="0"/>
        <v>30815055</v>
      </c>
    </row>
    <row r="10" spans="1:4" ht="12.75">
      <c r="A10" s="10" t="s">
        <v>36</v>
      </c>
      <c r="B10" s="30">
        <f>'веб мун задание 01.01.2016'!I39</f>
        <v>13234459</v>
      </c>
      <c r="C10" s="30">
        <f>'веб мун задание 01.01.2016'!I57+'веб мун задание 01.01.2016'!I75</f>
        <v>50450000</v>
      </c>
      <c r="D10" s="30">
        <f t="shared" si="0"/>
        <v>63684459</v>
      </c>
    </row>
    <row r="11" spans="1:4" ht="12.75">
      <c r="A11" s="10" t="s">
        <v>37</v>
      </c>
      <c r="B11" s="30">
        <f>'веб мун задание 01.01.2016'!J39</f>
        <v>1333739</v>
      </c>
      <c r="C11" s="30">
        <f>'веб мун задание 01.01.2016'!J57+'веб мун задание 01.01.2016'!J75</f>
        <v>13146000</v>
      </c>
      <c r="D11" s="30">
        <f t="shared" si="0"/>
        <v>14479739</v>
      </c>
    </row>
    <row r="12" spans="1:4" ht="12.75">
      <c r="A12" s="10" t="s">
        <v>38</v>
      </c>
      <c r="B12" s="30">
        <f>'веб мун задание 01.01.2016'!K39</f>
        <v>6306788</v>
      </c>
      <c r="C12" s="30">
        <f>'веб мун задание 01.01.2016'!K57+'веб мун задание 01.01.2016'!K75</f>
        <v>22679000</v>
      </c>
      <c r="D12" s="30">
        <f t="shared" si="0"/>
        <v>28985788</v>
      </c>
    </row>
    <row r="13" spans="1:4" ht="12.75">
      <c r="A13" s="10" t="s">
        <v>39</v>
      </c>
      <c r="B13" s="30">
        <f>'веб мун задание 01.01.2016'!L39</f>
        <v>4586239</v>
      </c>
      <c r="C13" s="30">
        <f>'веб мун задание 01.01.2016'!L57+'веб мун задание 01.01.2016'!L75</f>
        <v>18864000</v>
      </c>
      <c r="D13" s="30">
        <f t="shared" si="0"/>
        <v>23450239</v>
      </c>
    </row>
    <row r="14" spans="1:4" ht="12.75">
      <c r="A14" s="10" t="s">
        <v>83</v>
      </c>
      <c r="B14" s="30">
        <f>'веб мун задание 01.01.2016'!M39</f>
        <v>5705219</v>
      </c>
      <c r="C14" s="30">
        <f>'веб мун задание 01.01.2016'!M57+'веб мун задание 01.01.2016'!M75</f>
        <v>13178000</v>
      </c>
      <c r="D14" s="30">
        <f t="shared" si="0"/>
        <v>18883219</v>
      </c>
    </row>
    <row r="15" spans="1:4" ht="12.75">
      <c r="A15" s="10" t="s">
        <v>41</v>
      </c>
      <c r="B15" s="30">
        <f>'веб мун задание 01.01.2016'!O39</f>
        <v>2895915</v>
      </c>
      <c r="C15" s="30">
        <f>'веб мун задание 01.01.2016'!O57+'веб мун задание 01.01.2016'!O75</f>
        <v>11663000</v>
      </c>
      <c r="D15" s="30">
        <f t="shared" si="0"/>
        <v>14558915</v>
      </c>
    </row>
    <row r="16" spans="1:4" ht="12.75">
      <c r="A16" s="10" t="s">
        <v>42</v>
      </c>
      <c r="B16" s="30">
        <f>'веб мун задание 01.01.2016'!N39</f>
        <v>5310783</v>
      </c>
      <c r="C16" s="30">
        <f>'веб мун задание 01.01.2016'!N57+'веб мун задание 01.01.2016'!N75</f>
        <v>18803000</v>
      </c>
      <c r="D16" s="30">
        <f t="shared" si="0"/>
        <v>24113783</v>
      </c>
    </row>
    <row r="17" spans="1:4" ht="12.75">
      <c r="A17" s="10" t="s">
        <v>43</v>
      </c>
      <c r="B17" s="30">
        <f>'веб мун задание 01.01.2016'!P39</f>
        <v>1806439</v>
      </c>
      <c r="C17" s="30">
        <f>'веб мун задание 01.01.2016'!P57+'веб мун задание 01.01.2016'!P75</f>
        <v>7424000</v>
      </c>
      <c r="D17" s="30">
        <f t="shared" si="0"/>
        <v>9230439</v>
      </c>
    </row>
    <row r="18" spans="1:5" ht="12.75">
      <c r="A18" s="10" t="s">
        <v>24</v>
      </c>
      <c r="B18" s="30">
        <f>'веб мун задание 01.01.2016'!Q39</f>
        <v>2038751</v>
      </c>
      <c r="C18" s="30">
        <f>'веб мун задание 01.01.2016'!Q57+'веб мун задание 01.01.2016'!Q75</f>
        <v>11485507</v>
      </c>
      <c r="D18" s="30">
        <f t="shared" si="0"/>
        <v>13524258</v>
      </c>
      <c r="E18" s="37"/>
    </row>
    <row r="19" spans="1:5" ht="12.75">
      <c r="A19" s="10" t="s">
        <v>44</v>
      </c>
      <c r="B19" s="30">
        <f>'веб мун задание 01.01.2016'!R39</f>
        <v>2936400</v>
      </c>
      <c r="C19" s="30">
        <f>'веб мун задание 01.01.2016'!R57+'веб мун задание 01.01.2016'!R75</f>
        <v>9742946</v>
      </c>
      <c r="D19" s="30">
        <f t="shared" si="0"/>
        <v>12679346</v>
      </c>
      <c r="E19" s="37"/>
    </row>
    <row r="20" spans="1:5" ht="12.75">
      <c r="A20" s="10" t="s">
        <v>45</v>
      </c>
      <c r="B20" s="30">
        <f>'веб мун задание 01.01.2016'!S39</f>
        <v>3349550</v>
      </c>
      <c r="C20" s="30">
        <f>'веб мун задание 01.01.2016'!S57+'веб мун задание 01.01.2016'!S75</f>
        <v>11028736.6</v>
      </c>
      <c r="D20" s="30">
        <f t="shared" si="0"/>
        <v>14378286.6</v>
      </c>
      <c r="E20" s="37"/>
    </row>
    <row r="21" spans="1:5" ht="12.75">
      <c r="A21" s="10" t="s">
        <v>232</v>
      </c>
      <c r="B21" s="30">
        <f>'веб мун задание 01.01.2016'!T39</f>
        <v>2553274</v>
      </c>
      <c r="C21" s="30">
        <f>'веб мун задание 01.01.2016'!T75</f>
        <v>11806600</v>
      </c>
      <c r="D21" s="30">
        <f t="shared" si="0"/>
        <v>14359874</v>
      </c>
      <c r="E21" s="37"/>
    </row>
    <row r="22" spans="1:4" ht="12.75">
      <c r="A22" s="15" t="s">
        <v>52</v>
      </c>
      <c r="B22" s="65">
        <f>SUM(B3:B21)</f>
        <v>97573220</v>
      </c>
      <c r="C22" s="65">
        <f>SUM(C3:C21)</f>
        <v>444501119.40000004</v>
      </c>
      <c r="D22" s="65">
        <f>SUM(D3:D21)</f>
        <v>542074339.4000001</v>
      </c>
    </row>
    <row r="23" spans="1:4" ht="12.75">
      <c r="A23" s="15" t="s">
        <v>64</v>
      </c>
      <c r="B23" s="65"/>
      <c r="C23" s="65"/>
      <c r="D23" s="30"/>
    </row>
    <row r="24" spans="1:4" ht="12.75">
      <c r="A24" s="22" t="s">
        <v>45</v>
      </c>
      <c r="B24" s="65">
        <f>'веб мун задание 01.01.2016'!V39</f>
        <v>213000</v>
      </c>
      <c r="C24" s="65">
        <f>'веб мун задание 01.01.2016'!V75</f>
        <v>360263.4</v>
      </c>
      <c r="D24" s="30">
        <f aca="true" t="shared" si="1" ref="D24:D29">B24+C24</f>
        <v>573263.4</v>
      </c>
    </row>
    <row r="25" spans="1:4" ht="12.75">
      <c r="A25" s="10" t="s">
        <v>44</v>
      </c>
      <c r="B25" s="65">
        <f>'веб мун задание 01.01.2016'!X39</f>
        <v>1087900</v>
      </c>
      <c r="C25" s="65">
        <f>'веб мун задание 01.01.2016'!X75</f>
        <v>621054</v>
      </c>
      <c r="D25" s="30">
        <f t="shared" si="1"/>
        <v>1708954</v>
      </c>
    </row>
    <row r="26" spans="1:4" ht="12.75">
      <c r="A26" s="10" t="s">
        <v>34</v>
      </c>
      <c r="B26" s="65">
        <f>'веб мун задание 01.01.2016'!W39</f>
        <v>4519600</v>
      </c>
      <c r="C26" s="65">
        <f>'веб мун задание 01.01.2016'!W75</f>
        <v>2955670.2</v>
      </c>
      <c r="D26" s="30">
        <f t="shared" si="1"/>
        <v>7475270.2</v>
      </c>
    </row>
    <row r="27" spans="1:4" ht="12.75">
      <c r="A27" s="10" t="s">
        <v>24</v>
      </c>
      <c r="B27" s="65">
        <f>'веб мун задание 01.01.2016'!Y39</f>
        <v>80600</v>
      </c>
      <c r="C27" s="65">
        <f>'веб мун задание 01.01.2016'!Y75</f>
        <v>353493</v>
      </c>
      <c r="D27" s="30">
        <f t="shared" si="1"/>
        <v>434093</v>
      </c>
    </row>
    <row r="28" spans="1:4" ht="12.75">
      <c r="A28" s="15" t="s">
        <v>77</v>
      </c>
      <c r="B28" s="65">
        <f>B24+B25+B26+B27</f>
        <v>5901100</v>
      </c>
      <c r="C28" s="65">
        <f>C24+C25+C26+C27</f>
        <v>4290480.6</v>
      </c>
      <c r="D28" s="30">
        <f t="shared" si="1"/>
        <v>10191580.6</v>
      </c>
    </row>
    <row r="29" spans="1:4" ht="51">
      <c r="A29" s="22" t="s">
        <v>91</v>
      </c>
      <c r="B29" s="10">
        <f>'веб мун задание 01.01.2016'!AA39</f>
        <v>5494000</v>
      </c>
      <c r="C29" s="10">
        <f>'веб мун задание 01.01.2016'!AA75</f>
        <v>673000</v>
      </c>
      <c r="D29" s="30">
        <f t="shared" si="1"/>
        <v>6167000</v>
      </c>
    </row>
    <row r="30" spans="1:4" ht="12.75">
      <c r="A30" s="10" t="s">
        <v>53</v>
      </c>
      <c r="B30" s="531">
        <f>B29+B28+B22</f>
        <v>108968320</v>
      </c>
      <c r="C30" s="531">
        <f>C29+C28+C22</f>
        <v>449464600.00000006</v>
      </c>
      <c r="D30" s="531">
        <f>D29+D28+D22</f>
        <v>558432920.0000001</v>
      </c>
    </row>
    <row r="31" spans="1:4" ht="12.75">
      <c r="A31" s="27"/>
      <c r="C31" s="38"/>
      <c r="D31" s="29">
        <f>'веб мун задание 01.01.2016'!AB18</f>
        <v>558432920</v>
      </c>
    </row>
    <row r="32" spans="1:4" ht="12.75">
      <c r="A32" s="25"/>
      <c r="D32" s="29">
        <f>D31-D30</f>
        <v>0</v>
      </c>
    </row>
    <row r="33" spans="1:4" ht="12.75">
      <c r="A33" s="26" t="s">
        <v>61</v>
      </c>
      <c r="B33">
        <v>3127000</v>
      </c>
      <c r="D33" s="20"/>
    </row>
    <row r="34" ht="12.75">
      <c r="A34" s="26" t="s">
        <v>58</v>
      </c>
    </row>
    <row r="35" ht="12.75">
      <c r="A35" s="26" t="s">
        <v>59</v>
      </c>
    </row>
    <row r="36" ht="12.75">
      <c r="A36" s="26" t="s">
        <v>60</v>
      </c>
    </row>
  </sheetData>
  <sheetProtection/>
  <mergeCells count="1">
    <mergeCell ref="A1:D1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3"/>
  <sheetViews>
    <sheetView view="pageBreakPreview" zoomScale="60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"/>
    </sheetView>
  </sheetViews>
  <sheetFormatPr defaultColWidth="9.140625" defaultRowHeight="12.75"/>
  <cols>
    <col min="1" max="1" width="16.421875" style="4" customWidth="1"/>
    <col min="2" max="2" width="20.421875" style="354" customWidth="1"/>
    <col min="3" max="3" width="21.140625" style="354" customWidth="1"/>
    <col min="4" max="4" width="19.57421875" style="354" customWidth="1"/>
    <col min="5" max="5" width="20.7109375" style="354" customWidth="1"/>
    <col min="6" max="6" width="17.57421875" style="354" customWidth="1"/>
    <col min="7" max="7" width="17.7109375" style="354" customWidth="1"/>
    <col min="8" max="8" width="18.28125" style="354" customWidth="1"/>
    <col min="9" max="9" width="19.00390625" style="354" customWidth="1"/>
    <col min="10" max="10" width="19.140625" style="385" customWidth="1"/>
    <col min="11" max="11" width="19.00390625" style="354" customWidth="1"/>
    <col min="12" max="12" width="21.8515625" style="354" customWidth="1"/>
    <col min="13" max="13" width="20.28125" style="354" customWidth="1"/>
    <col min="14" max="14" width="20.421875" style="354" customWidth="1"/>
    <col min="15" max="15" width="21.57421875" style="354" customWidth="1"/>
    <col min="16" max="16" width="17.140625" style="354" customWidth="1"/>
    <col min="17" max="17" width="19.7109375" style="354" customWidth="1"/>
    <col min="18" max="18" width="19.8515625" style="354" customWidth="1"/>
    <col min="19" max="19" width="18.28125" style="354" customWidth="1"/>
    <col min="20" max="20" width="18.00390625" style="354" bestFit="1" customWidth="1"/>
    <col min="21" max="21" width="21.00390625" style="386" customWidth="1"/>
    <col min="22" max="22" width="13.57421875" style="354" customWidth="1"/>
    <col min="23" max="23" width="16.421875" style="354" customWidth="1"/>
    <col min="24" max="24" width="15.421875" style="354" customWidth="1"/>
    <col min="25" max="25" width="13.8515625" style="354" customWidth="1"/>
    <col min="26" max="26" width="16.00390625" style="386" customWidth="1"/>
    <col min="27" max="27" width="18.28125" style="356" customWidth="1"/>
    <col min="28" max="28" width="20.57421875" style="356" customWidth="1"/>
    <col min="29" max="29" width="20.00390625" style="17" customWidth="1"/>
    <col min="30" max="30" width="20.00390625" style="57" customWidth="1"/>
    <col min="31" max="31" width="16.7109375" style="57" customWidth="1"/>
    <col min="32" max="32" width="24.00390625" style="57" customWidth="1"/>
    <col min="33" max="33" width="16.57421875" style="57" customWidth="1"/>
    <col min="34" max="34" width="17.8515625" style="57" customWidth="1"/>
    <col min="35" max="35" width="21.00390625" style="57" customWidth="1"/>
    <col min="36" max="36" width="0.13671875" style="0" customWidth="1"/>
    <col min="37" max="37" width="11.57421875" style="0" bestFit="1" customWidth="1"/>
  </cols>
  <sheetData>
    <row r="1" spans="2:35" ht="1.5" customHeight="1">
      <c r="B1" s="1480" t="s">
        <v>98</v>
      </c>
      <c r="C1" s="1480"/>
      <c r="D1" s="1480"/>
      <c r="E1" s="1480"/>
      <c r="F1" s="1480"/>
      <c r="G1" s="1480"/>
      <c r="H1" s="1480"/>
      <c r="I1" s="1480"/>
      <c r="J1" s="1480"/>
      <c r="K1" s="1480"/>
      <c r="L1" s="1480"/>
      <c r="M1" s="1480"/>
      <c r="N1" s="1480"/>
      <c r="O1" s="1480"/>
      <c r="P1" s="1480"/>
      <c r="Q1" s="1480"/>
      <c r="R1" s="1480"/>
      <c r="S1" s="1480"/>
      <c r="T1" s="1480"/>
      <c r="U1" s="1480"/>
      <c r="V1" s="1480"/>
      <c r="W1" s="1480"/>
      <c r="X1" s="1480"/>
      <c r="Y1" s="1480"/>
      <c r="Z1" s="1480"/>
      <c r="AC1" s="52">
        <f>AC10-AB10</f>
        <v>-50362619.54899</v>
      </c>
      <c r="AD1" s="1462" t="s">
        <v>90</v>
      </c>
      <c r="AE1" s="1462"/>
      <c r="AF1" s="1462"/>
      <c r="AG1" s="1462"/>
      <c r="AH1" s="1462"/>
      <c r="AI1" s="1462"/>
    </row>
    <row r="2" spans="2:30" ht="24.75" customHeight="1">
      <c r="B2" s="1481"/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481"/>
      <c r="N2" s="1481"/>
      <c r="O2" s="1481"/>
      <c r="P2" s="1481"/>
      <c r="Q2" s="1481"/>
      <c r="R2" s="1481"/>
      <c r="S2" s="1481"/>
      <c r="T2" s="1481"/>
      <c r="U2" s="1481"/>
      <c r="V2" s="1481"/>
      <c r="W2" s="1481"/>
      <c r="X2" s="1481"/>
      <c r="Y2" s="1481"/>
      <c r="Z2" s="1481"/>
      <c r="AA2" s="356" t="s">
        <v>94</v>
      </c>
      <c r="AD2" s="94" t="s">
        <v>88</v>
      </c>
    </row>
    <row r="3" spans="1:34" ht="18">
      <c r="A3" s="11"/>
      <c r="B3" s="357"/>
      <c r="C3" s="346"/>
      <c r="D3" s="346"/>
      <c r="E3" s="346"/>
      <c r="F3" s="346"/>
      <c r="G3" s="346">
        <f>G20-W18</f>
        <v>-10430940.400000002</v>
      </c>
      <c r="H3" s="346">
        <f>H18+AA18</f>
        <v>36982055</v>
      </c>
      <c r="I3" s="358">
        <f>I18+AA18</f>
        <v>69851459</v>
      </c>
      <c r="J3" s="358"/>
      <c r="K3" s="359"/>
      <c r="L3" s="346"/>
      <c r="M3" s="346"/>
      <c r="N3" s="346"/>
      <c r="O3" s="360" t="s">
        <v>79</v>
      </c>
      <c r="P3" s="361"/>
      <c r="Q3" s="361">
        <f>Q18+Y18</f>
        <v>13958351</v>
      </c>
      <c r="R3" s="361">
        <f>R18+X18</f>
        <v>14388300</v>
      </c>
      <c r="S3" s="361">
        <f>S18+V18</f>
        <v>14951550</v>
      </c>
      <c r="T3" s="361"/>
      <c r="U3" s="362"/>
      <c r="V3" s="1475" t="s">
        <v>86</v>
      </c>
      <c r="W3" s="1476"/>
      <c r="X3" s="1476"/>
      <c r="Y3" s="1476"/>
      <c r="Z3" s="1477"/>
      <c r="AB3" s="356">
        <f>AA5+AA7</f>
        <v>5052187</v>
      </c>
      <c r="AE3" s="1463" t="s">
        <v>63</v>
      </c>
      <c r="AF3" s="1463"/>
      <c r="AG3" s="1463"/>
      <c r="AH3" s="1463"/>
    </row>
    <row r="4" spans="1:35" ht="78.75">
      <c r="A4" s="12" t="s">
        <v>7</v>
      </c>
      <c r="B4" s="347" t="s">
        <v>9</v>
      </c>
      <c r="C4" s="347" t="s">
        <v>10</v>
      </c>
      <c r="D4" s="347" t="s">
        <v>11</v>
      </c>
      <c r="E4" s="347" t="s">
        <v>12</v>
      </c>
      <c r="F4" s="347" t="s">
        <v>13</v>
      </c>
      <c r="G4" s="347" t="s">
        <v>14</v>
      </c>
      <c r="H4" s="347" t="s">
        <v>15</v>
      </c>
      <c r="I4" s="347" t="s">
        <v>16</v>
      </c>
      <c r="J4" s="347" t="s">
        <v>17</v>
      </c>
      <c r="K4" s="347" t="s">
        <v>18</v>
      </c>
      <c r="L4" s="347" t="s">
        <v>19</v>
      </c>
      <c r="M4" s="347" t="s">
        <v>20</v>
      </c>
      <c r="N4" s="347" t="s">
        <v>21</v>
      </c>
      <c r="O4" s="347" t="s">
        <v>22</v>
      </c>
      <c r="P4" s="347" t="s">
        <v>23</v>
      </c>
      <c r="Q4" s="347" t="s">
        <v>24</v>
      </c>
      <c r="R4" s="347" t="s">
        <v>25</v>
      </c>
      <c r="S4" s="347" t="s">
        <v>26</v>
      </c>
      <c r="T4" s="347" t="s">
        <v>156</v>
      </c>
      <c r="U4" s="363" t="s">
        <v>56</v>
      </c>
      <c r="V4" s="347" t="s">
        <v>46</v>
      </c>
      <c r="W4" s="347" t="s">
        <v>47</v>
      </c>
      <c r="X4" s="347" t="s">
        <v>48</v>
      </c>
      <c r="Y4" s="346" t="s">
        <v>62</v>
      </c>
      <c r="Z4" s="364" t="s">
        <v>57</v>
      </c>
      <c r="AA4" s="347" t="s">
        <v>91</v>
      </c>
      <c r="AB4" s="347" t="s">
        <v>52</v>
      </c>
      <c r="AC4" s="84"/>
      <c r="AD4" s="1"/>
      <c r="AE4" s="1" t="s">
        <v>46</v>
      </c>
      <c r="AF4" s="1" t="s">
        <v>47</v>
      </c>
      <c r="AG4" s="1" t="s">
        <v>48</v>
      </c>
      <c r="AH4" s="95" t="s">
        <v>62</v>
      </c>
      <c r="AI4" s="57" t="s">
        <v>89</v>
      </c>
    </row>
    <row r="5" spans="1:35" ht="18">
      <c r="A5" s="11">
        <v>211</v>
      </c>
      <c r="B5" s="348">
        <f aca="true" t="shared" si="0" ref="B5:T5">B26+B44+B63+B79+B100</f>
        <v>37240400</v>
      </c>
      <c r="C5" s="348">
        <f t="shared" si="0"/>
        <v>35820500</v>
      </c>
      <c r="D5" s="348">
        <f t="shared" si="0"/>
        <v>19110600</v>
      </c>
      <c r="E5" s="348">
        <f t="shared" si="0"/>
        <v>28676400</v>
      </c>
      <c r="F5" s="348">
        <f t="shared" si="0"/>
        <v>18792600</v>
      </c>
      <c r="G5" s="348">
        <f t="shared" si="0"/>
        <v>29125100</v>
      </c>
      <c r="H5" s="348">
        <f t="shared" si="0"/>
        <v>20959200</v>
      </c>
      <c r="I5" s="348">
        <f t="shared" si="0"/>
        <v>39479600</v>
      </c>
      <c r="J5" s="348">
        <f t="shared" si="0"/>
        <v>9906000</v>
      </c>
      <c r="K5" s="348">
        <f t="shared" si="0"/>
        <v>17718500</v>
      </c>
      <c r="L5" s="348">
        <f t="shared" si="0"/>
        <v>14716000</v>
      </c>
      <c r="M5" s="348">
        <f t="shared" si="0"/>
        <v>11112600</v>
      </c>
      <c r="N5" s="348">
        <f t="shared" si="0"/>
        <v>14771200</v>
      </c>
      <c r="O5" s="348">
        <f t="shared" si="0"/>
        <v>9690900</v>
      </c>
      <c r="P5" s="348">
        <f t="shared" si="0"/>
        <v>6158600</v>
      </c>
      <c r="Q5" s="348">
        <f t="shared" si="0"/>
        <v>8797900</v>
      </c>
      <c r="R5" s="348">
        <f t="shared" si="0"/>
        <v>7700300</v>
      </c>
      <c r="S5" s="348">
        <f t="shared" si="0"/>
        <v>9235300</v>
      </c>
      <c r="T5" s="348">
        <f t="shared" si="0"/>
        <v>12779600</v>
      </c>
      <c r="U5" s="365">
        <f>SUM(B5:T5)</f>
        <v>351791300</v>
      </c>
      <c r="V5" s="348">
        <f aca="true" t="shared" si="1" ref="V5:Y10">V26+V44+V63+V79+V100</f>
        <v>440300</v>
      </c>
      <c r="W5" s="348">
        <f t="shared" si="1"/>
        <v>5741400</v>
      </c>
      <c r="X5" s="348">
        <f t="shared" si="1"/>
        <v>1312600</v>
      </c>
      <c r="Y5" s="348">
        <f t="shared" si="1"/>
        <v>333400</v>
      </c>
      <c r="Z5" s="365">
        <f>Y5+X5+W5+V5</f>
        <v>7827700</v>
      </c>
      <c r="AA5" s="348">
        <f aca="true" t="shared" si="2" ref="AA5:AA10">AA26+AA44+AA63+AA79+AA100</f>
        <v>3880000</v>
      </c>
      <c r="AB5" s="348">
        <f>U5+Z5+AA5</f>
        <v>363499000</v>
      </c>
      <c r="AC5" s="83"/>
      <c r="AD5" s="31">
        <f aca="true" t="shared" si="3" ref="AD5:AD17">AA5+H5</f>
        <v>24839200</v>
      </c>
      <c r="AE5" s="96">
        <f>S5+V5</f>
        <v>9675600</v>
      </c>
      <c r="AF5" s="87">
        <f>W5+G5</f>
        <v>34866500</v>
      </c>
      <c r="AG5" s="48">
        <f>X5+R5</f>
        <v>9012900</v>
      </c>
      <c r="AH5" s="48">
        <f>Y5+Q5</f>
        <v>9131300</v>
      </c>
      <c r="AI5" s="31">
        <f aca="true" t="shared" si="4" ref="AI5:AI10">AI26+AI44+AI63+AI79+AI100</f>
        <v>24839200</v>
      </c>
    </row>
    <row r="6" spans="1:35" ht="18">
      <c r="A6" s="11">
        <v>212</v>
      </c>
      <c r="B6" s="348">
        <f aca="true" t="shared" si="5" ref="B6:T6">B27+B45+B64+B80+B101</f>
        <v>300</v>
      </c>
      <c r="C6" s="348">
        <f t="shared" si="5"/>
        <v>300</v>
      </c>
      <c r="D6" s="348">
        <f t="shared" si="5"/>
        <v>300</v>
      </c>
      <c r="E6" s="348">
        <f t="shared" si="5"/>
        <v>300</v>
      </c>
      <c r="F6" s="348">
        <f t="shared" si="5"/>
        <v>300</v>
      </c>
      <c r="G6" s="348">
        <f t="shared" si="5"/>
        <v>300</v>
      </c>
      <c r="H6" s="348">
        <f t="shared" si="5"/>
        <v>300</v>
      </c>
      <c r="I6" s="348">
        <f t="shared" si="5"/>
        <v>300</v>
      </c>
      <c r="J6" s="348">
        <f t="shared" si="5"/>
        <v>300</v>
      </c>
      <c r="K6" s="348">
        <f t="shared" si="5"/>
        <v>400</v>
      </c>
      <c r="L6" s="348">
        <f t="shared" si="5"/>
        <v>300</v>
      </c>
      <c r="M6" s="348">
        <f t="shared" si="5"/>
        <v>2200</v>
      </c>
      <c r="N6" s="348">
        <f t="shared" si="5"/>
        <v>2200</v>
      </c>
      <c r="O6" s="348">
        <f t="shared" si="5"/>
        <v>2200</v>
      </c>
      <c r="P6" s="348">
        <f t="shared" si="5"/>
        <v>2200</v>
      </c>
      <c r="Q6" s="348">
        <f t="shared" si="5"/>
        <v>2200</v>
      </c>
      <c r="R6" s="348">
        <f t="shared" si="5"/>
        <v>300</v>
      </c>
      <c r="S6" s="348">
        <f t="shared" si="5"/>
        <v>300</v>
      </c>
      <c r="T6" s="348">
        <f t="shared" si="5"/>
        <v>0</v>
      </c>
      <c r="U6" s="365">
        <f aca="true" t="shared" si="6" ref="U6:U17">SUM(B6:T6)</f>
        <v>15000</v>
      </c>
      <c r="V6" s="348">
        <f t="shared" si="1"/>
        <v>0</v>
      </c>
      <c r="W6" s="348">
        <f t="shared" si="1"/>
        <v>0</v>
      </c>
      <c r="X6" s="348">
        <f t="shared" si="1"/>
        <v>0</v>
      </c>
      <c r="Y6" s="348">
        <f t="shared" si="1"/>
        <v>0</v>
      </c>
      <c r="Z6" s="365">
        <f aca="true" t="shared" si="7" ref="Z6:Z19">Y6+X6+W6+V6</f>
        <v>0</v>
      </c>
      <c r="AA6" s="348">
        <f t="shared" si="2"/>
        <v>300</v>
      </c>
      <c r="AB6" s="348">
        <f aca="true" t="shared" si="8" ref="AB6:AB17">U6+Z6+AA6</f>
        <v>15300</v>
      </c>
      <c r="AC6" s="83"/>
      <c r="AD6" s="31">
        <f t="shared" si="3"/>
        <v>600</v>
      </c>
      <c r="AE6" s="96">
        <f aca="true" t="shared" si="9" ref="AE6:AE17">S6+V6</f>
        <v>300</v>
      </c>
      <c r="AF6" s="87">
        <f aca="true" t="shared" si="10" ref="AF6:AF17">W6+G6</f>
        <v>300</v>
      </c>
      <c r="AG6" s="48">
        <f aca="true" t="shared" si="11" ref="AG6:AG17">X6+R6</f>
        <v>300</v>
      </c>
      <c r="AH6" s="48">
        <f aca="true" t="shared" si="12" ref="AH6:AH17">Y6+Q6</f>
        <v>2200</v>
      </c>
      <c r="AI6" s="31">
        <f t="shared" si="4"/>
        <v>600</v>
      </c>
    </row>
    <row r="7" spans="1:35" ht="18">
      <c r="A7" s="11">
        <v>213</v>
      </c>
      <c r="B7" s="348">
        <f aca="true" t="shared" si="13" ref="B7:T7">B28+B46+B65+B81+B102</f>
        <v>11211100</v>
      </c>
      <c r="C7" s="348">
        <f t="shared" si="13"/>
        <v>10783300</v>
      </c>
      <c r="D7" s="348">
        <f t="shared" si="13"/>
        <v>5753200</v>
      </c>
      <c r="E7" s="348">
        <f t="shared" si="13"/>
        <v>8632300</v>
      </c>
      <c r="F7" s="348">
        <f t="shared" si="13"/>
        <v>5658300</v>
      </c>
      <c r="G7" s="348">
        <f t="shared" si="13"/>
        <v>8764929.8</v>
      </c>
      <c r="H7" s="348">
        <f t="shared" si="13"/>
        <v>6309700</v>
      </c>
      <c r="I7" s="348">
        <f t="shared" si="13"/>
        <v>11886400</v>
      </c>
      <c r="J7" s="348">
        <f t="shared" si="13"/>
        <v>2981000</v>
      </c>
      <c r="K7" s="348">
        <f t="shared" si="13"/>
        <v>5333800</v>
      </c>
      <c r="L7" s="348">
        <f t="shared" si="13"/>
        <v>4433500</v>
      </c>
      <c r="M7" s="348">
        <f t="shared" si="13"/>
        <v>3345800</v>
      </c>
      <c r="N7" s="348">
        <f t="shared" si="13"/>
        <v>4447000</v>
      </c>
      <c r="O7" s="348">
        <f t="shared" si="13"/>
        <v>2917700</v>
      </c>
      <c r="P7" s="348">
        <f t="shared" si="13"/>
        <v>1854800</v>
      </c>
      <c r="Q7" s="348">
        <f t="shared" si="13"/>
        <v>2647807</v>
      </c>
      <c r="R7" s="348">
        <f t="shared" si="13"/>
        <v>2317346</v>
      </c>
      <c r="S7" s="348">
        <f t="shared" si="13"/>
        <v>2780236.6</v>
      </c>
      <c r="T7" s="348">
        <f t="shared" si="13"/>
        <v>292890</v>
      </c>
      <c r="U7" s="365">
        <f t="shared" si="6"/>
        <v>102351109.39999999</v>
      </c>
      <c r="V7" s="348">
        <f t="shared" si="1"/>
        <v>132963.4</v>
      </c>
      <c r="W7" s="348">
        <f t="shared" si="1"/>
        <v>1733870.2</v>
      </c>
      <c r="X7" s="348">
        <f t="shared" si="1"/>
        <v>396354</v>
      </c>
      <c r="Y7" s="348">
        <f t="shared" si="1"/>
        <v>100693</v>
      </c>
      <c r="Z7" s="365">
        <f t="shared" si="7"/>
        <v>2363880.6</v>
      </c>
      <c r="AA7" s="348">
        <f t="shared" si="2"/>
        <v>1172187</v>
      </c>
      <c r="AB7" s="348">
        <f t="shared" si="8"/>
        <v>105887176.99999999</v>
      </c>
      <c r="AC7" s="83"/>
      <c r="AD7" s="31">
        <f t="shared" si="3"/>
        <v>7481887</v>
      </c>
      <c r="AE7" s="96">
        <f t="shared" si="9"/>
        <v>2913200</v>
      </c>
      <c r="AF7" s="87">
        <f t="shared" si="10"/>
        <v>10498800</v>
      </c>
      <c r="AG7" s="48">
        <f t="shared" si="11"/>
        <v>2713700</v>
      </c>
      <c r="AH7" s="48">
        <f t="shared" si="12"/>
        <v>2748500</v>
      </c>
      <c r="AI7" s="31">
        <f t="shared" si="4"/>
        <v>7481887</v>
      </c>
    </row>
    <row r="8" spans="1:35" ht="18">
      <c r="A8" s="11">
        <v>221</v>
      </c>
      <c r="B8" s="348">
        <f aca="true" t="shared" si="14" ref="B8:T8">B29+B47+B66+B82+B103</f>
        <v>11172</v>
      </c>
      <c r="C8" s="348">
        <f t="shared" si="14"/>
        <v>11172</v>
      </c>
      <c r="D8" s="348">
        <f t="shared" si="14"/>
        <v>11800</v>
      </c>
      <c r="E8" s="348">
        <f t="shared" si="14"/>
        <v>11194</v>
      </c>
      <c r="F8" s="348">
        <f t="shared" si="14"/>
        <v>11710</v>
      </c>
      <c r="G8" s="348">
        <f t="shared" si="14"/>
        <v>10781</v>
      </c>
      <c r="H8" s="348">
        <f t="shared" si="14"/>
        <v>24460</v>
      </c>
      <c r="I8" s="348">
        <f t="shared" si="14"/>
        <v>45569</v>
      </c>
      <c r="J8" s="348">
        <f t="shared" si="14"/>
        <v>8183</v>
      </c>
      <c r="K8" s="348">
        <f t="shared" si="14"/>
        <v>22880</v>
      </c>
      <c r="L8" s="348">
        <f t="shared" si="14"/>
        <v>23280</v>
      </c>
      <c r="M8" s="348">
        <f t="shared" si="14"/>
        <v>10781</v>
      </c>
      <c r="N8" s="348">
        <f t="shared" si="14"/>
        <v>8183</v>
      </c>
      <c r="O8" s="348">
        <f t="shared" si="14"/>
        <v>8183</v>
      </c>
      <c r="P8" s="348">
        <f t="shared" si="14"/>
        <v>8183</v>
      </c>
      <c r="Q8" s="348">
        <f t="shared" si="14"/>
        <v>8183</v>
      </c>
      <c r="R8" s="348">
        <f t="shared" si="14"/>
        <v>10820</v>
      </c>
      <c r="S8" s="348">
        <f t="shared" si="14"/>
        <v>13466</v>
      </c>
      <c r="T8" s="348">
        <f t="shared" si="14"/>
        <v>0</v>
      </c>
      <c r="U8" s="365">
        <f t="shared" si="6"/>
        <v>260000</v>
      </c>
      <c r="V8" s="348">
        <f t="shared" si="1"/>
        <v>0</v>
      </c>
      <c r="W8" s="348">
        <f t="shared" si="1"/>
        <v>0</v>
      </c>
      <c r="X8" s="348">
        <f t="shared" si="1"/>
        <v>0</v>
      </c>
      <c r="Y8" s="348">
        <f t="shared" si="1"/>
        <v>0</v>
      </c>
      <c r="Z8" s="365">
        <f t="shared" si="7"/>
        <v>0</v>
      </c>
      <c r="AA8" s="348">
        <f t="shared" si="2"/>
        <v>10000</v>
      </c>
      <c r="AB8" s="348">
        <f t="shared" si="8"/>
        <v>270000</v>
      </c>
      <c r="AC8" s="83"/>
      <c r="AD8" s="31">
        <f t="shared" si="3"/>
        <v>34460</v>
      </c>
      <c r="AE8" s="96">
        <f t="shared" si="9"/>
        <v>13466</v>
      </c>
      <c r="AF8" s="87">
        <f t="shared" si="10"/>
        <v>10781</v>
      </c>
      <c r="AG8" s="48">
        <f t="shared" si="11"/>
        <v>10820</v>
      </c>
      <c r="AH8" s="48">
        <f t="shared" si="12"/>
        <v>8183</v>
      </c>
      <c r="AI8" s="31">
        <f t="shared" si="4"/>
        <v>34460</v>
      </c>
    </row>
    <row r="9" spans="1:35" ht="18">
      <c r="A9" s="11">
        <v>222</v>
      </c>
      <c r="B9" s="348">
        <f aca="true" t="shared" si="15" ref="B9:T9">B30+B48+B67+B83+B104</f>
        <v>0</v>
      </c>
      <c r="C9" s="348">
        <f t="shared" si="15"/>
        <v>0</v>
      </c>
      <c r="D9" s="348">
        <f t="shared" si="15"/>
        <v>0</v>
      </c>
      <c r="E9" s="348">
        <f t="shared" si="15"/>
        <v>0</v>
      </c>
      <c r="F9" s="348">
        <f t="shared" si="15"/>
        <v>0</v>
      </c>
      <c r="G9" s="348">
        <f t="shared" si="15"/>
        <v>0</v>
      </c>
      <c r="H9" s="348">
        <f t="shared" si="15"/>
        <v>11800</v>
      </c>
      <c r="I9" s="348">
        <f t="shared" si="15"/>
        <v>11800</v>
      </c>
      <c r="J9" s="348">
        <f t="shared" si="15"/>
        <v>7400</v>
      </c>
      <c r="K9" s="348">
        <f t="shared" si="15"/>
        <v>9300</v>
      </c>
      <c r="L9" s="348">
        <f t="shared" si="15"/>
        <v>4000</v>
      </c>
      <c r="M9" s="348">
        <f t="shared" si="15"/>
        <v>9600</v>
      </c>
      <c r="N9" s="348">
        <f t="shared" si="15"/>
        <v>85700</v>
      </c>
      <c r="O9" s="348">
        <f t="shared" si="15"/>
        <v>59300</v>
      </c>
      <c r="P9" s="348">
        <f t="shared" si="15"/>
        <v>54000</v>
      </c>
      <c r="Q9" s="348">
        <f t="shared" si="15"/>
        <v>43000</v>
      </c>
      <c r="R9" s="348">
        <f t="shared" si="15"/>
        <v>40100</v>
      </c>
      <c r="S9" s="348">
        <f t="shared" si="15"/>
        <v>14000</v>
      </c>
      <c r="T9" s="348">
        <f t="shared" si="15"/>
        <v>0</v>
      </c>
      <c r="U9" s="365">
        <f t="shared" si="6"/>
        <v>350000</v>
      </c>
      <c r="V9" s="348">
        <f t="shared" si="1"/>
        <v>0</v>
      </c>
      <c r="W9" s="348">
        <f t="shared" si="1"/>
        <v>0</v>
      </c>
      <c r="X9" s="348">
        <f t="shared" si="1"/>
        <v>0</v>
      </c>
      <c r="Y9" s="348">
        <f t="shared" si="1"/>
        <v>0</v>
      </c>
      <c r="Z9" s="365">
        <f t="shared" si="7"/>
        <v>0</v>
      </c>
      <c r="AA9" s="348">
        <f t="shared" si="2"/>
        <v>5000</v>
      </c>
      <c r="AB9" s="348">
        <f t="shared" si="8"/>
        <v>355000</v>
      </c>
      <c r="AC9" s="83"/>
      <c r="AD9" s="31">
        <f t="shared" si="3"/>
        <v>16800</v>
      </c>
      <c r="AE9" s="96">
        <f t="shared" si="9"/>
        <v>14000</v>
      </c>
      <c r="AF9" s="87">
        <f t="shared" si="10"/>
        <v>0</v>
      </c>
      <c r="AG9" s="48">
        <f t="shared" si="11"/>
        <v>40100</v>
      </c>
      <c r="AH9" s="48">
        <f t="shared" si="12"/>
        <v>43000</v>
      </c>
      <c r="AI9" s="31">
        <f t="shared" si="4"/>
        <v>16800</v>
      </c>
    </row>
    <row r="10" spans="1:35" ht="18">
      <c r="A10" s="11">
        <v>223</v>
      </c>
      <c r="B10" s="348">
        <f aca="true" t="shared" si="16" ref="B10:T10">B31+B49+B68+B84+B105</f>
        <v>4400000</v>
      </c>
      <c r="C10" s="348">
        <f t="shared" si="16"/>
        <v>3100000</v>
      </c>
      <c r="D10" s="348">
        <f t="shared" si="16"/>
        <v>2300000</v>
      </c>
      <c r="E10" s="348">
        <f t="shared" si="16"/>
        <v>2300000</v>
      </c>
      <c r="F10" s="348">
        <f t="shared" si="16"/>
        <v>3200000</v>
      </c>
      <c r="G10" s="348">
        <f t="shared" si="16"/>
        <v>3300000</v>
      </c>
      <c r="H10" s="348">
        <f t="shared" si="16"/>
        <v>2300000</v>
      </c>
      <c r="I10" s="348">
        <f t="shared" si="16"/>
        <v>10000000</v>
      </c>
      <c r="J10" s="348">
        <f t="shared" si="16"/>
        <v>1000000</v>
      </c>
      <c r="K10" s="348">
        <f t="shared" si="16"/>
        <v>4200000</v>
      </c>
      <c r="L10" s="348">
        <f t="shared" si="16"/>
        <v>3000000</v>
      </c>
      <c r="M10" s="348">
        <f t="shared" si="16"/>
        <v>681630</v>
      </c>
      <c r="N10" s="348">
        <f t="shared" si="16"/>
        <v>3000000</v>
      </c>
      <c r="O10" s="348">
        <f t="shared" si="16"/>
        <v>1200000</v>
      </c>
      <c r="P10" s="348">
        <f t="shared" si="16"/>
        <v>700000</v>
      </c>
      <c r="Q10" s="348">
        <f t="shared" si="16"/>
        <v>1300000</v>
      </c>
      <c r="R10" s="348">
        <f t="shared" si="16"/>
        <v>2000000</v>
      </c>
      <c r="S10" s="348">
        <f t="shared" si="16"/>
        <v>1500000</v>
      </c>
      <c r="T10" s="348">
        <f t="shared" si="16"/>
        <v>0</v>
      </c>
      <c r="U10" s="365">
        <f t="shared" si="6"/>
        <v>49481630</v>
      </c>
      <c r="V10" s="348">
        <f t="shared" si="1"/>
        <v>0</v>
      </c>
      <c r="W10" s="348">
        <f t="shared" si="1"/>
        <v>0</v>
      </c>
      <c r="X10" s="348">
        <f t="shared" si="1"/>
        <v>0</v>
      </c>
      <c r="Y10" s="348">
        <f t="shared" si="1"/>
        <v>0</v>
      </c>
      <c r="Z10" s="365">
        <f t="shared" si="7"/>
        <v>0</v>
      </c>
      <c r="AA10" s="348">
        <f t="shared" si="2"/>
        <v>920300</v>
      </c>
      <c r="AB10" s="348">
        <f t="shared" si="8"/>
        <v>50401930</v>
      </c>
      <c r="AC10" s="83">
        <v>39310.45101</v>
      </c>
      <c r="AD10" s="31">
        <f t="shared" si="3"/>
        <v>3220300</v>
      </c>
      <c r="AE10" s="96">
        <f t="shared" si="9"/>
        <v>1500000</v>
      </c>
      <c r="AF10" s="87">
        <f t="shared" si="10"/>
        <v>3300000</v>
      </c>
      <c r="AG10" s="48">
        <f t="shared" si="11"/>
        <v>2000000</v>
      </c>
      <c r="AH10" s="48">
        <f t="shared" si="12"/>
        <v>1300000</v>
      </c>
      <c r="AI10" s="31">
        <f t="shared" si="4"/>
        <v>3220300</v>
      </c>
    </row>
    <row r="11" spans="1:35" ht="18">
      <c r="A11" s="11">
        <v>224</v>
      </c>
      <c r="B11" s="348">
        <f>B32+B50</f>
        <v>0</v>
      </c>
      <c r="C11" s="348">
        <f aca="true" t="shared" si="17" ref="C11:R11">C32+C50</f>
        <v>0</v>
      </c>
      <c r="D11" s="348">
        <f t="shared" si="17"/>
        <v>0</v>
      </c>
      <c r="E11" s="348">
        <f t="shared" si="17"/>
        <v>0</v>
      </c>
      <c r="F11" s="348">
        <f t="shared" si="17"/>
        <v>0</v>
      </c>
      <c r="G11" s="348">
        <f t="shared" si="17"/>
        <v>0</v>
      </c>
      <c r="H11" s="348">
        <f t="shared" si="17"/>
        <v>0</v>
      </c>
      <c r="I11" s="348">
        <f t="shared" si="17"/>
        <v>0</v>
      </c>
      <c r="J11" s="348">
        <f t="shared" si="17"/>
        <v>0</v>
      </c>
      <c r="K11" s="348">
        <f t="shared" si="17"/>
        <v>50000</v>
      </c>
      <c r="L11" s="348">
        <f t="shared" si="17"/>
        <v>0</v>
      </c>
      <c r="M11" s="348">
        <f t="shared" si="17"/>
        <v>0</v>
      </c>
      <c r="N11" s="348">
        <f t="shared" si="17"/>
        <v>50000</v>
      </c>
      <c r="O11" s="348">
        <f t="shared" si="17"/>
        <v>0</v>
      </c>
      <c r="P11" s="348">
        <f t="shared" si="17"/>
        <v>0</v>
      </c>
      <c r="Q11" s="348">
        <f t="shared" si="17"/>
        <v>0</v>
      </c>
      <c r="R11" s="348">
        <f t="shared" si="17"/>
        <v>0</v>
      </c>
      <c r="S11" s="348">
        <f>S32+S50</f>
        <v>0</v>
      </c>
      <c r="T11" s="348">
        <f>T32+T50</f>
        <v>0</v>
      </c>
      <c r="U11" s="365">
        <f t="shared" si="6"/>
        <v>100000</v>
      </c>
      <c r="V11" s="348">
        <f>V32+V50</f>
        <v>0</v>
      </c>
      <c r="W11" s="348">
        <f>W32+W50</f>
        <v>0</v>
      </c>
      <c r="X11" s="348">
        <f>X32+X50</f>
        <v>0</v>
      </c>
      <c r="Y11" s="348">
        <f>Y32+Y50</f>
        <v>0</v>
      </c>
      <c r="Z11" s="365">
        <f t="shared" si="7"/>
        <v>0</v>
      </c>
      <c r="AA11" s="348">
        <f>AA32+AA50</f>
        <v>0</v>
      </c>
      <c r="AB11" s="348">
        <f t="shared" si="8"/>
        <v>100000</v>
      </c>
      <c r="AC11" s="83"/>
      <c r="AD11" s="31">
        <f t="shared" si="3"/>
        <v>0</v>
      </c>
      <c r="AE11" s="96">
        <f t="shared" si="9"/>
        <v>0</v>
      </c>
      <c r="AF11" s="87">
        <f t="shared" si="10"/>
        <v>0</v>
      </c>
      <c r="AG11" s="48">
        <f t="shared" si="11"/>
        <v>0</v>
      </c>
      <c r="AH11" s="48">
        <f t="shared" si="12"/>
        <v>0</v>
      </c>
      <c r="AI11" s="31">
        <f>AI32+AI50</f>
        <v>0</v>
      </c>
    </row>
    <row r="12" spans="1:35" ht="18">
      <c r="A12" s="11">
        <v>225</v>
      </c>
      <c r="B12" s="348">
        <f aca="true" t="shared" si="18" ref="B12:T12">B33+B51+B69+B86+B107</f>
        <v>1108500</v>
      </c>
      <c r="C12" s="348">
        <f t="shared" si="18"/>
        <v>94000</v>
      </c>
      <c r="D12" s="348">
        <f t="shared" si="18"/>
        <v>60000</v>
      </c>
      <c r="E12" s="348">
        <f t="shared" si="18"/>
        <v>115000</v>
      </c>
      <c r="F12" s="348">
        <f t="shared" si="18"/>
        <v>1080000</v>
      </c>
      <c r="G12" s="348">
        <f t="shared" si="18"/>
        <v>102000</v>
      </c>
      <c r="H12" s="348">
        <f t="shared" si="18"/>
        <v>66000</v>
      </c>
      <c r="I12" s="348">
        <f t="shared" si="18"/>
        <v>69390</v>
      </c>
      <c r="J12" s="348">
        <f t="shared" si="18"/>
        <v>58000</v>
      </c>
      <c r="K12" s="348">
        <f t="shared" si="18"/>
        <v>58000</v>
      </c>
      <c r="L12" s="348">
        <f t="shared" si="18"/>
        <v>58000</v>
      </c>
      <c r="M12" s="348">
        <f t="shared" si="18"/>
        <v>59000</v>
      </c>
      <c r="N12" s="348">
        <f t="shared" si="18"/>
        <v>868000</v>
      </c>
      <c r="O12" s="348">
        <f t="shared" si="18"/>
        <v>58000</v>
      </c>
      <c r="P12" s="348">
        <f t="shared" si="18"/>
        <v>58000</v>
      </c>
      <c r="Q12" s="348">
        <f t="shared" si="18"/>
        <v>40000</v>
      </c>
      <c r="R12" s="348">
        <f t="shared" si="18"/>
        <v>58000</v>
      </c>
      <c r="S12" s="348">
        <f t="shared" si="18"/>
        <v>58000</v>
      </c>
      <c r="T12" s="348">
        <f t="shared" si="18"/>
        <v>0</v>
      </c>
      <c r="U12" s="365">
        <f t="shared" si="6"/>
        <v>4067890</v>
      </c>
      <c r="V12" s="348">
        <f aca="true" t="shared" si="19" ref="V12:Y13">V33+V51+V69+V86+V107</f>
        <v>0</v>
      </c>
      <c r="W12" s="348">
        <f t="shared" si="19"/>
        <v>0</v>
      </c>
      <c r="X12" s="348">
        <f t="shared" si="19"/>
        <v>0</v>
      </c>
      <c r="Y12" s="348">
        <f t="shared" si="19"/>
        <v>0</v>
      </c>
      <c r="Z12" s="365">
        <f t="shared" si="7"/>
        <v>0</v>
      </c>
      <c r="AA12" s="348">
        <f>AA33+AA51+AA69+AA86+AA107</f>
        <v>53800</v>
      </c>
      <c r="AB12" s="348">
        <f t="shared" si="8"/>
        <v>4121690</v>
      </c>
      <c r="AC12" s="83"/>
      <c r="AD12" s="31">
        <f t="shared" si="3"/>
        <v>119800</v>
      </c>
      <c r="AE12" s="96">
        <f t="shared" si="9"/>
        <v>58000</v>
      </c>
      <c r="AF12" s="87">
        <f t="shared" si="10"/>
        <v>102000</v>
      </c>
      <c r="AG12" s="48">
        <f t="shared" si="11"/>
        <v>58000</v>
      </c>
      <c r="AH12" s="48">
        <f t="shared" si="12"/>
        <v>40000</v>
      </c>
      <c r="AI12" s="31">
        <f>AI33+AI51+AI69+AI86+AI107</f>
        <v>119800</v>
      </c>
    </row>
    <row r="13" spans="1:35" ht="18">
      <c r="A13" s="11">
        <v>226</v>
      </c>
      <c r="B13" s="348">
        <f aca="true" t="shared" si="20" ref="B13:T13">B34+B52+B70+B87+B108</f>
        <v>81300</v>
      </c>
      <c r="C13" s="348">
        <f t="shared" si="20"/>
        <v>81300</v>
      </c>
      <c r="D13" s="348">
        <f t="shared" si="20"/>
        <v>81300</v>
      </c>
      <c r="E13" s="348">
        <f t="shared" si="20"/>
        <v>81300</v>
      </c>
      <c r="F13" s="348">
        <f t="shared" si="20"/>
        <v>105300</v>
      </c>
      <c r="G13" s="348">
        <f t="shared" si="20"/>
        <v>82800</v>
      </c>
      <c r="H13" s="348">
        <f t="shared" si="20"/>
        <v>104800</v>
      </c>
      <c r="I13" s="348">
        <f t="shared" si="20"/>
        <v>82800</v>
      </c>
      <c r="J13" s="348">
        <f t="shared" si="20"/>
        <v>72800</v>
      </c>
      <c r="K13" s="348">
        <f t="shared" si="20"/>
        <v>96500</v>
      </c>
      <c r="L13" s="348">
        <f t="shared" si="20"/>
        <v>72800</v>
      </c>
      <c r="M13" s="348">
        <f t="shared" si="20"/>
        <v>96500</v>
      </c>
      <c r="N13" s="348">
        <f t="shared" si="20"/>
        <v>96500</v>
      </c>
      <c r="O13" s="348">
        <f t="shared" si="20"/>
        <v>72800</v>
      </c>
      <c r="P13" s="348">
        <f t="shared" si="20"/>
        <v>72800</v>
      </c>
      <c r="Q13" s="348">
        <f t="shared" si="20"/>
        <v>72800</v>
      </c>
      <c r="R13" s="348">
        <f t="shared" si="20"/>
        <v>72800</v>
      </c>
      <c r="S13" s="348">
        <f t="shared" si="20"/>
        <v>72800</v>
      </c>
      <c r="T13" s="348">
        <f t="shared" si="20"/>
        <v>0</v>
      </c>
      <c r="U13" s="365">
        <f t="shared" si="6"/>
        <v>1500000</v>
      </c>
      <c r="V13" s="348">
        <f t="shared" si="19"/>
        <v>0</v>
      </c>
      <c r="W13" s="348">
        <f t="shared" si="19"/>
        <v>0</v>
      </c>
      <c r="X13" s="348">
        <f t="shared" si="19"/>
        <v>0</v>
      </c>
      <c r="Y13" s="348">
        <f t="shared" si="19"/>
        <v>0</v>
      </c>
      <c r="Z13" s="365">
        <f t="shared" si="7"/>
        <v>0</v>
      </c>
      <c r="AA13" s="348">
        <f>AA34+AA52+AA70+AA87+AA108</f>
        <v>94000</v>
      </c>
      <c r="AB13" s="348">
        <f t="shared" si="8"/>
        <v>1594000</v>
      </c>
      <c r="AC13" s="83"/>
      <c r="AD13" s="31">
        <f t="shared" si="3"/>
        <v>198800</v>
      </c>
      <c r="AE13" s="96">
        <f t="shared" si="9"/>
        <v>72800</v>
      </c>
      <c r="AF13" s="87">
        <f t="shared" si="10"/>
        <v>82800</v>
      </c>
      <c r="AG13" s="48">
        <f t="shared" si="11"/>
        <v>72800</v>
      </c>
      <c r="AH13" s="48">
        <f t="shared" si="12"/>
        <v>72800</v>
      </c>
      <c r="AI13" s="31">
        <f>AI34+AI52+AI70+AI87+AI108</f>
        <v>198800</v>
      </c>
    </row>
    <row r="14" spans="1:35" ht="18">
      <c r="A14" s="11">
        <v>262</v>
      </c>
      <c r="B14" s="348">
        <f aca="true" t="shared" si="21" ref="B14:T14">B35+B53+B71</f>
        <v>33000</v>
      </c>
      <c r="C14" s="348">
        <f t="shared" si="21"/>
        <v>30000</v>
      </c>
      <c r="D14" s="348">
        <f t="shared" si="21"/>
        <v>2000</v>
      </c>
      <c r="E14" s="348">
        <f t="shared" si="21"/>
        <v>2000</v>
      </c>
      <c r="F14" s="348">
        <f t="shared" si="21"/>
        <v>4000</v>
      </c>
      <c r="G14" s="348">
        <f t="shared" si="21"/>
        <v>0</v>
      </c>
      <c r="H14" s="348">
        <f t="shared" si="21"/>
        <v>0</v>
      </c>
      <c r="I14" s="348">
        <f t="shared" si="21"/>
        <v>0</v>
      </c>
      <c r="J14" s="348">
        <f t="shared" si="21"/>
        <v>0</v>
      </c>
      <c r="K14" s="348">
        <f t="shared" si="21"/>
        <v>0</v>
      </c>
      <c r="L14" s="348">
        <f t="shared" si="21"/>
        <v>29000</v>
      </c>
      <c r="M14" s="348">
        <f t="shared" si="21"/>
        <v>0</v>
      </c>
      <c r="N14" s="348">
        <f t="shared" si="21"/>
        <v>0</v>
      </c>
      <c r="O14" s="348">
        <f t="shared" si="21"/>
        <v>0</v>
      </c>
      <c r="P14" s="348">
        <f t="shared" si="21"/>
        <v>0</v>
      </c>
      <c r="Q14" s="348">
        <f t="shared" si="21"/>
        <v>0</v>
      </c>
      <c r="R14" s="348">
        <f t="shared" si="21"/>
        <v>0</v>
      </c>
      <c r="S14" s="348">
        <f t="shared" si="21"/>
        <v>0</v>
      </c>
      <c r="T14" s="348">
        <f t="shared" si="21"/>
        <v>0</v>
      </c>
      <c r="U14" s="365">
        <f t="shared" si="6"/>
        <v>100000</v>
      </c>
      <c r="V14" s="348">
        <f>V35+V53+V71</f>
        <v>0</v>
      </c>
      <c r="W14" s="348">
        <f>W35+W53+W71</f>
        <v>0</v>
      </c>
      <c r="X14" s="348">
        <f>X35+X53+X71</f>
        <v>0</v>
      </c>
      <c r="Y14" s="348">
        <f>Y35+Y53+Y71</f>
        <v>0</v>
      </c>
      <c r="Z14" s="365">
        <f t="shared" si="7"/>
        <v>0</v>
      </c>
      <c r="AA14" s="348">
        <f>AA35+AA53+AA71</f>
        <v>0</v>
      </c>
      <c r="AB14" s="348">
        <f t="shared" si="8"/>
        <v>100000</v>
      </c>
      <c r="AC14" s="83"/>
      <c r="AD14" s="31">
        <f t="shared" si="3"/>
        <v>0</v>
      </c>
      <c r="AE14" s="96">
        <f t="shared" si="9"/>
        <v>0</v>
      </c>
      <c r="AF14" s="87">
        <f t="shared" si="10"/>
        <v>0</v>
      </c>
      <c r="AG14" s="48">
        <f t="shared" si="11"/>
        <v>0</v>
      </c>
      <c r="AH14" s="48">
        <f t="shared" si="12"/>
        <v>0</v>
      </c>
      <c r="AI14" s="31">
        <f>AI35+AI53+AI71</f>
        <v>0</v>
      </c>
    </row>
    <row r="15" spans="1:35" ht="18">
      <c r="A15" s="11">
        <v>290</v>
      </c>
      <c r="B15" s="348">
        <f aca="true" t="shared" si="22" ref="B15:T15">B36+B54+B72+B89+B110</f>
        <v>2494440</v>
      </c>
      <c r="C15" s="348">
        <f t="shared" si="22"/>
        <v>1270660</v>
      </c>
      <c r="D15" s="348">
        <f t="shared" si="22"/>
        <v>546512</v>
      </c>
      <c r="E15" s="348">
        <f t="shared" si="22"/>
        <v>553424</v>
      </c>
      <c r="F15" s="348">
        <f t="shared" si="22"/>
        <v>3422292</v>
      </c>
      <c r="G15" s="348">
        <f t="shared" si="22"/>
        <v>3045992</v>
      </c>
      <c r="H15" s="348">
        <f t="shared" si="22"/>
        <v>30415</v>
      </c>
      <c r="I15" s="348">
        <f t="shared" si="22"/>
        <v>777600</v>
      </c>
      <c r="J15" s="348">
        <f t="shared" si="22"/>
        <v>28056</v>
      </c>
      <c r="K15" s="348">
        <f t="shared" si="22"/>
        <v>566028</v>
      </c>
      <c r="L15" s="348">
        <f t="shared" si="22"/>
        <v>281979</v>
      </c>
      <c r="M15" s="348">
        <f t="shared" si="22"/>
        <v>2848908</v>
      </c>
      <c r="N15" s="348">
        <f t="shared" si="22"/>
        <v>96800</v>
      </c>
      <c r="O15" s="348">
        <f t="shared" si="22"/>
        <v>132832</v>
      </c>
      <c r="P15" s="348">
        <f t="shared" si="22"/>
        <v>15856</v>
      </c>
      <c r="Q15" s="348">
        <f t="shared" si="22"/>
        <v>220368</v>
      </c>
      <c r="R15" s="348">
        <f t="shared" si="22"/>
        <v>78680</v>
      </c>
      <c r="S15" s="348">
        <f t="shared" si="22"/>
        <v>306184</v>
      </c>
      <c r="T15" s="348">
        <f t="shared" si="22"/>
        <v>1287384</v>
      </c>
      <c r="U15" s="365">
        <f t="shared" si="6"/>
        <v>18004410</v>
      </c>
      <c r="V15" s="348">
        <f>V36+V54+V72+V89+V110</f>
        <v>0</v>
      </c>
      <c r="W15" s="348">
        <f>W36+W54+W72+W89+W110</f>
        <v>0</v>
      </c>
      <c r="X15" s="348">
        <f>X36+X54+X72+X89+X110</f>
        <v>0</v>
      </c>
      <c r="Y15" s="348">
        <f>Y36+Y54+Y72+Y89+Y110</f>
        <v>0</v>
      </c>
      <c r="Z15" s="365">
        <f t="shared" si="7"/>
        <v>0</v>
      </c>
      <c r="AA15" s="348">
        <f>AA36+AA54+AA72+AA89+AA110</f>
        <v>7613</v>
      </c>
      <c r="AB15" s="348">
        <f t="shared" si="8"/>
        <v>18012023</v>
      </c>
      <c r="AC15" s="83"/>
      <c r="AD15" s="31">
        <f t="shared" si="3"/>
        <v>38028</v>
      </c>
      <c r="AE15" s="96">
        <f t="shared" si="9"/>
        <v>306184</v>
      </c>
      <c r="AF15" s="87">
        <f t="shared" si="10"/>
        <v>3045992</v>
      </c>
      <c r="AG15" s="48">
        <f t="shared" si="11"/>
        <v>78680</v>
      </c>
      <c r="AH15" s="48">
        <f t="shared" si="12"/>
        <v>220368</v>
      </c>
      <c r="AI15" s="31">
        <f>AI36+AI54+AI72+AI89+AI110</f>
        <v>38028</v>
      </c>
    </row>
    <row r="16" spans="1:35" ht="18">
      <c r="A16" s="11">
        <v>310</v>
      </c>
      <c r="B16" s="348">
        <f aca="true" t="shared" si="23" ref="B16:T16">B37+B55+B73+B90</f>
        <v>922180</v>
      </c>
      <c r="C16" s="348">
        <f t="shared" si="23"/>
        <v>945180</v>
      </c>
      <c r="D16" s="348">
        <f t="shared" si="23"/>
        <v>520180</v>
      </c>
      <c r="E16" s="348">
        <f t="shared" si="23"/>
        <v>762180</v>
      </c>
      <c r="F16" s="348">
        <f t="shared" si="23"/>
        <v>572180</v>
      </c>
      <c r="G16" s="348">
        <f t="shared" si="23"/>
        <v>832180</v>
      </c>
      <c r="H16" s="348">
        <f t="shared" si="23"/>
        <v>563180</v>
      </c>
      <c r="I16" s="348">
        <f t="shared" si="23"/>
        <v>1027180</v>
      </c>
      <c r="J16" s="348">
        <f t="shared" si="23"/>
        <v>259000</v>
      </c>
      <c r="K16" s="348">
        <f t="shared" si="23"/>
        <v>485180</v>
      </c>
      <c r="L16" s="348">
        <f t="shared" si="23"/>
        <v>386180</v>
      </c>
      <c r="M16" s="348">
        <f t="shared" si="23"/>
        <v>271000</v>
      </c>
      <c r="N16" s="348">
        <f t="shared" si="23"/>
        <v>388200</v>
      </c>
      <c r="O16" s="348">
        <f t="shared" si="23"/>
        <v>258000</v>
      </c>
      <c r="P16" s="348">
        <f t="shared" si="23"/>
        <v>147000</v>
      </c>
      <c r="Q16" s="348">
        <f t="shared" si="23"/>
        <v>233000</v>
      </c>
      <c r="R16" s="348">
        <f t="shared" si="23"/>
        <v>242000</v>
      </c>
      <c r="S16" s="348">
        <f t="shared" si="23"/>
        <v>239000</v>
      </c>
      <c r="T16" s="348">
        <f t="shared" si="23"/>
        <v>0</v>
      </c>
      <c r="U16" s="365">
        <f t="shared" si="6"/>
        <v>9053000</v>
      </c>
      <c r="V16" s="348">
        <f aca="true" t="shared" si="24" ref="V16:Y17">V37+V55+V73+V90</f>
        <v>0</v>
      </c>
      <c r="W16" s="348">
        <f t="shared" si="24"/>
        <v>0</v>
      </c>
      <c r="X16" s="348">
        <f t="shared" si="24"/>
        <v>0</v>
      </c>
      <c r="Y16" s="348">
        <f t="shared" si="24"/>
        <v>0</v>
      </c>
      <c r="Z16" s="365">
        <f t="shared" si="7"/>
        <v>0</v>
      </c>
      <c r="AA16" s="348">
        <f>AA37+AA55+AA73+AA90</f>
        <v>0</v>
      </c>
      <c r="AB16" s="348">
        <f t="shared" si="8"/>
        <v>9053000</v>
      </c>
      <c r="AC16" s="83"/>
      <c r="AD16" s="31">
        <f t="shared" si="3"/>
        <v>563180</v>
      </c>
      <c r="AE16" s="96">
        <f t="shared" si="9"/>
        <v>239000</v>
      </c>
      <c r="AF16" s="87">
        <f t="shared" si="10"/>
        <v>832180</v>
      </c>
      <c r="AG16" s="48">
        <f t="shared" si="11"/>
        <v>242000</v>
      </c>
      <c r="AH16" s="48">
        <f t="shared" si="12"/>
        <v>233000</v>
      </c>
      <c r="AI16" s="31">
        <f>AI37+AI55+AI73+AI90</f>
        <v>563180</v>
      </c>
    </row>
    <row r="17" spans="1:35" ht="18">
      <c r="A17" s="11">
        <v>340</v>
      </c>
      <c r="B17" s="348">
        <f aca="true" t="shared" si="25" ref="B17:T17">B38+B56+B74+B91</f>
        <v>294000</v>
      </c>
      <c r="C17" s="348">
        <f t="shared" si="25"/>
        <v>294000</v>
      </c>
      <c r="D17" s="348">
        <f t="shared" si="25"/>
        <v>294000</v>
      </c>
      <c r="E17" s="348">
        <f t="shared" si="25"/>
        <v>294000</v>
      </c>
      <c r="F17" s="348">
        <f t="shared" si="25"/>
        <v>445200</v>
      </c>
      <c r="G17" s="348">
        <f t="shared" si="25"/>
        <v>40180</v>
      </c>
      <c r="H17" s="348">
        <f t="shared" si="25"/>
        <v>445200</v>
      </c>
      <c r="I17" s="348">
        <f t="shared" si="25"/>
        <v>303820</v>
      </c>
      <c r="J17" s="348">
        <f t="shared" si="25"/>
        <v>159000</v>
      </c>
      <c r="K17" s="348">
        <f>K38+K56+K74+K91</f>
        <v>445200</v>
      </c>
      <c r="L17" s="348">
        <f t="shared" si="25"/>
        <v>445200</v>
      </c>
      <c r="M17" s="348">
        <f t="shared" si="25"/>
        <v>445200</v>
      </c>
      <c r="N17" s="348">
        <f t="shared" si="25"/>
        <v>300000</v>
      </c>
      <c r="O17" s="348">
        <f t="shared" si="25"/>
        <v>159000</v>
      </c>
      <c r="P17" s="348">
        <f t="shared" si="25"/>
        <v>159000</v>
      </c>
      <c r="Q17" s="348">
        <f t="shared" si="25"/>
        <v>159000</v>
      </c>
      <c r="R17" s="348">
        <f t="shared" si="25"/>
        <v>159000</v>
      </c>
      <c r="S17" s="348">
        <f t="shared" si="25"/>
        <v>159000</v>
      </c>
      <c r="T17" s="348">
        <f t="shared" si="25"/>
        <v>0</v>
      </c>
      <c r="U17" s="365">
        <f t="shared" si="6"/>
        <v>5000000</v>
      </c>
      <c r="V17" s="348">
        <f t="shared" si="24"/>
        <v>0</v>
      </c>
      <c r="W17" s="348">
        <f t="shared" si="24"/>
        <v>0</v>
      </c>
      <c r="X17" s="348">
        <f t="shared" si="24"/>
        <v>0</v>
      </c>
      <c r="Y17" s="348">
        <f t="shared" si="24"/>
        <v>0</v>
      </c>
      <c r="Z17" s="365">
        <f t="shared" si="7"/>
        <v>0</v>
      </c>
      <c r="AA17" s="348">
        <f>AA38+AA56+AA74+AA91</f>
        <v>23800</v>
      </c>
      <c r="AB17" s="348">
        <f t="shared" si="8"/>
        <v>5023800</v>
      </c>
      <c r="AC17" s="83"/>
      <c r="AD17" s="31">
        <f t="shared" si="3"/>
        <v>469000</v>
      </c>
      <c r="AE17" s="96">
        <f t="shared" si="9"/>
        <v>159000</v>
      </c>
      <c r="AF17" s="87">
        <f t="shared" si="10"/>
        <v>40180</v>
      </c>
      <c r="AG17" s="48">
        <f t="shared" si="11"/>
        <v>159000</v>
      </c>
      <c r="AH17" s="48">
        <f t="shared" si="12"/>
        <v>159000</v>
      </c>
      <c r="AI17" s="31">
        <f>AI38+AI56+AI74+AI91</f>
        <v>469000</v>
      </c>
    </row>
    <row r="18" spans="1:38" ht="15.75">
      <c r="A18" s="3" t="s">
        <v>8</v>
      </c>
      <c r="B18" s="349">
        <f>SUM(B5:B17)</f>
        <v>57796392</v>
      </c>
      <c r="C18" s="349">
        <f>SUM(C5:C17)</f>
        <v>52430412</v>
      </c>
      <c r="D18" s="349">
        <f aca="true" t="shared" si="26" ref="D18:P18">SUM(D5:D17)</f>
        <v>28679892</v>
      </c>
      <c r="E18" s="349">
        <f t="shared" si="26"/>
        <v>41428098</v>
      </c>
      <c r="F18" s="349">
        <f t="shared" si="26"/>
        <v>33291882</v>
      </c>
      <c r="G18" s="349">
        <f>SUM(G5:G17)</f>
        <v>45304262.8</v>
      </c>
      <c r="H18" s="349">
        <f t="shared" si="26"/>
        <v>30815055</v>
      </c>
      <c r="I18" s="349">
        <f t="shared" si="26"/>
        <v>63684459</v>
      </c>
      <c r="J18" s="349">
        <f t="shared" si="26"/>
        <v>14479739</v>
      </c>
      <c r="K18" s="349">
        <f t="shared" si="26"/>
        <v>28985788</v>
      </c>
      <c r="L18" s="349">
        <f t="shared" si="26"/>
        <v>23450239</v>
      </c>
      <c r="M18" s="349">
        <f t="shared" si="26"/>
        <v>18883219</v>
      </c>
      <c r="N18" s="349">
        <f t="shared" si="26"/>
        <v>24113783</v>
      </c>
      <c r="O18" s="349">
        <f t="shared" si="26"/>
        <v>14558915</v>
      </c>
      <c r="P18" s="349">
        <f t="shared" si="26"/>
        <v>9230439</v>
      </c>
      <c r="Q18" s="349">
        <f aca="true" t="shared" si="27" ref="Q18:X18">SUM(Q5:Q17)</f>
        <v>13524258</v>
      </c>
      <c r="R18" s="349">
        <f>SUM(R5:R17)</f>
        <v>12679346</v>
      </c>
      <c r="S18" s="349">
        <f t="shared" si="27"/>
        <v>14378286.6</v>
      </c>
      <c r="T18" s="349">
        <f>SUM(T5:T17)</f>
        <v>14359874</v>
      </c>
      <c r="U18" s="365">
        <f>SUM(B18:T18)</f>
        <v>542074339.4000001</v>
      </c>
      <c r="V18" s="349">
        <f t="shared" si="27"/>
        <v>573263.4</v>
      </c>
      <c r="W18" s="349">
        <f t="shared" si="27"/>
        <v>7475270.2</v>
      </c>
      <c r="X18" s="349">
        <f t="shared" si="27"/>
        <v>1708954</v>
      </c>
      <c r="Y18" s="349">
        <f>SUM(Y5:Y17)</f>
        <v>434093</v>
      </c>
      <c r="Z18" s="365">
        <f t="shared" si="7"/>
        <v>10191580.6</v>
      </c>
      <c r="AA18" s="349">
        <f>SUM(AA5:AA17)</f>
        <v>6167000</v>
      </c>
      <c r="AB18" s="349">
        <f>SUM(AB5:AB17)</f>
        <v>558432920</v>
      </c>
      <c r="AC18" s="90">
        <f aca="true" t="shared" si="28" ref="AC18:AI18">SUM(AC5:AC17)</f>
        <v>39310.45101</v>
      </c>
      <c r="AD18" s="32">
        <f t="shared" si="28"/>
        <v>36982055</v>
      </c>
      <c r="AE18" s="87">
        <f t="shared" si="28"/>
        <v>14951550</v>
      </c>
      <c r="AF18" s="87">
        <f t="shared" si="28"/>
        <v>52779533</v>
      </c>
      <c r="AG18" s="87">
        <f t="shared" si="28"/>
        <v>14388300</v>
      </c>
      <c r="AH18" s="87">
        <f t="shared" si="28"/>
        <v>13958351</v>
      </c>
      <c r="AI18" s="87">
        <f t="shared" si="28"/>
        <v>36982055</v>
      </c>
      <c r="AK18" s="37">
        <f>H18+AA18</f>
        <v>36982055</v>
      </c>
      <c r="AL18" s="37">
        <f>AI18-AK18</f>
        <v>0</v>
      </c>
    </row>
    <row r="19" spans="1:32" ht="19.5" customHeight="1">
      <c r="A19" s="3" t="s">
        <v>191</v>
      </c>
      <c r="B19" s="350">
        <f>'[3]Школы'!$G$50</f>
        <v>57796392</v>
      </c>
      <c r="C19" s="350">
        <f>'[3]Школы'!$H$50</f>
        <v>52430412</v>
      </c>
      <c r="D19" s="350">
        <f>'[3]Школы'!$I$50</f>
        <v>28679892</v>
      </c>
      <c r="E19" s="350">
        <f>'[3]Школы'!$J$50</f>
        <v>41428098</v>
      </c>
      <c r="F19" s="350">
        <f>'[3]Школы'!$K$50</f>
        <v>33291882</v>
      </c>
      <c r="G19" s="350">
        <f>'[3]Школы'!$L$58</f>
        <v>48259933</v>
      </c>
      <c r="H19" s="350">
        <f>'[3]Школы'!$M$50</f>
        <v>30815055</v>
      </c>
      <c r="I19" s="350">
        <f>'[3]Школы'!$N$50</f>
        <v>63684459</v>
      </c>
      <c r="J19" s="350">
        <f>'[3]Школы'!$X$50</f>
        <v>14479739</v>
      </c>
      <c r="K19" s="350">
        <f>'[3]Школы'!$Q$50</f>
        <v>28985788</v>
      </c>
      <c r="L19" s="350">
        <f>'[3]Школы'!$S$50</f>
        <v>23450239</v>
      </c>
      <c r="M19" s="350">
        <f>'[3]Школы'!$O$50</f>
        <v>18883219</v>
      </c>
      <c r="N19" s="350">
        <f>'[3]Школы'!$U$50</f>
        <v>24113783</v>
      </c>
      <c r="O19" s="350">
        <f>'[3]Школы'!$W$50</f>
        <v>14558915</v>
      </c>
      <c r="P19" s="350">
        <f>'[3]Школы'!$T$50</f>
        <v>9230439</v>
      </c>
      <c r="Q19" s="350">
        <f>'[3]Школы'!$P$58</f>
        <v>13877751</v>
      </c>
      <c r="R19" s="350">
        <f>'[3]Школы'!$V$58</f>
        <v>13300400</v>
      </c>
      <c r="S19" s="350">
        <f>'[3]Школы'!$R$58</f>
        <v>14738550</v>
      </c>
      <c r="T19" s="350">
        <f>'[3]Школы'!$Y$50</f>
        <v>14359874</v>
      </c>
      <c r="U19" s="350">
        <f>'[3]Школы'!$Z$58</f>
        <v>546364820</v>
      </c>
      <c r="V19" s="350">
        <f>'[3]Школы'!$R$54</f>
        <v>213000</v>
      </c>
      <c r="W19" s="350">
        <f>'[3]Школы'!$L$54</f>
        <v>4519600</v>
      </c>
      <c r="X19" s="350">
        <f>'[3]Школы'!$V$54</f>
        <v>1087900</v>
      </c>
      <c r="Y19" s="350">
        <f>'[3]Школы'!$P$54</f>
        <v>80600</v>
      </c>
      <c r="Z19" s="350">
        <f t="shared" si="7"/>
        <v>5901100</v>
      </c>
      <c r="AA19" s="350">
        <f>'[3]Солнышко'!$I$49</f>
        <v>6167000</v>
      </c>
      <c r="AB19" s="350">
        <f>'[3]Школы'!$Z$50+'[3]Солнышко'!$I$49</f>
        <v>558432920</v>
      </c>
      <c r="AC19" s="85"/>
      <c r="AD19" s="87"/>
      <c r="AE19" s="97"/>
      <c r="AF19" s="33"/>
    </row>
    <row r="20" spans="1:35" s="28" customFormat="1" ht="15.75">
      <c r="A20" s="391" t="s">
        <v>93</v>
      </c>
      <c r="B20" s="392">
        <f>B18-B19</f>
        <v>0</v>
      </c>
      <c r="C20" s="392">
        <f>C18-C19</f>
        <v>0</v>
      </c>
      <c r="D20" s="392">
        <f aca="true" t="shared" si="29" ref="D20:AB20">D18-D19</f>
        <v>0</v>
      </c>
      <c r="E20" s="392">
        <f t="shared" si="29"/>
        <v>0</v>
      </c>
      <c r="F20" s="392">
        <f t="shared" si="29"/>
        <v>0</v>
      </c>
      <c r="G20" s="392">
        <f t="shared" si="29"/>
        <v>-2955670.200000003</v>
      </c>
      <c r="H20" s="392">
        <f t="shared" si="29"/>
        <v>0</v>
      </c>
      <c r="I20" s="392">
        <f t="shared" si="29"/>
        <v>0</v>
      </c>
      <c r="J20" s="392">
        <f t="shared" si="29"/>
        <v>0</v>
      </c>
      <c r="K20" s="392">
        <f t="shared" si="29"/>
        <v>0</v>
      </c>
      <c r="L20" s="392">
        <f t="shared" si="29"/>
        <v>0</v>
      </c>
      <c r="M20" s="392">
        <f t="shared" si="29"/>
        <v>0</v>
      </c>
      <c r="N20" s="392">
        <f t="shared" si="29"/>
        <v>0</v>
      </c>
      <c r="O20" s="392">
        <f t="shared" si="29"/>
        <v>0</v>
      </c>
      <c r="P20" s="392">
        <f t="shared" si="29"/>
        <v>0</v>
      </c>
      <c r="Q20" s="392">
        <f t="shared" si="29"/>
        <v>-353493</v>
      </c>
      <c r="R20" s="392">
        <f t="shared" si="29"/>
        <v>-621054</v>
      </c>
      <c r="S20" s="392">
        <f t="shared" si="29"/>
        <v>-360263.4000000004</v>
      </c>
      <c r="T20" s="392">
        <f t="shared" si="29"/>
        <v>0</v>
      </c>
      <c r="U20" s="392">
        <f t="shared" si="29"/>
        <v>-4290480.599999905</v>
      </c>
      <c r="V20" s="392">
        <f t="shared" si="29"/>
        <v>360263.4</v>
      </c>
      <c r="W20" s="392">
        <f t="shared" si="29"/>
        <v>2955670.2</v>
      </c>
      <c r="X20" s="392">
        <f t="shared" si="29"/>
        <v>621054</v>
      </c>
      <c r="Y20" s="392">
        <f t="shared" si="29"/>
        <v>353493</v>
      </c>
      <c r="Z20" s="392">
        <f t="shared" si="29"/>
        <v>4290480.6</v>
      </c>
      <c r="AA20" s="392">
        <f t="shared" si="29"/>
        <v>0</v>
      </c>
      <c r="AB20" s="392">
        <f t="shared" si="29"/>
        <v>0</v>
      </c>
      <c r="AC20" s="393"/>
      <c r="AD20" s="394"/>
      <c r="AE20" s="395"/>
      <c r="AF20" s="395"/>
      <c r="AG20" s="395"/>
      <c r="AH20" s="395"/>
      <c r="AI20" s="395"/>
    </row>
    <row r="21" spans="1:35" ht="15.75">
      <c r="A21" s="92" t="s">
        <v>2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66"/>
      <c r="V21" s="367"/>
      <c r="W21" s="368"/>
      <c r="X21" s="368"/>
      <c r="Y21" s="369"/>
      <c r="Z21" s="370"/>
      <c r="AA21" s="371"/>
      <c r="AB21" s="348"/>
      <c r="AC21" s="85"/>
      <c r="AD21" s="87"/>
      <c r="AE21" s="48"/>
      <c r="AF21" s="48"/>
      <c r="AG21" s="48"/>
      <c r="AH21" s="48"/>
      <c r="AI21" s="48"/>
    </row>
    <row r="22" spans="1:35" ht="15.75">
      <c r="A22" s="92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66"/>
      <c r="V22" s="367"/>
      <c r="W22" s="368"/>
      <c r="X22" s="368"/>
      <c r="Y22" s="369"/>
      <c r="Z22" s="370"/>
      <c r="AA22" s="371"/>
      <c r="AB22" s="348"/>
      <c r="AC22" s="85"/>
      <c r="AD22" s="87"/>
      <c r="AE22" s="48"/>
      <c r="AF22" s="48"/>
      <c r="AG22" s="48"/>
      <c r="AH22" s="48"/>
      <c r="AI22" s="48"/>
    </row>
    <row r="23" spans="1:30" ht="18.75">
      <c r="A23" s="1470" t="s">
        <v>158</v>
      </c>
      <c r="B23" s="1470"/>
      <c r="C23" s="1470"/>
      <c r="D23" s="1470"/>
      <c r="E23" s="1470"/>
      <c r="F23" s="1470"/>
      <c r="G23" s="1470"/>
      <c r="H23" s="1470"/>
      <c r="I23" s="1470"/>
      <c r="J23" s="1470"/>
      <c r="K23" s="1470"/>
      <c r="L23" s="1470"/>
      <c r="M23" s="1470"/>
      <c r="N23" s="1470"/>
      <c r="O23" s="1470"/>
      <c r="P23" s="1470"/>
      <c r="Q23" s="1470"/>
      <c r="R23" s="1470"/>
      <c r="S23" s="1470"/>
      <c r="T23" s="1470"/>
      <c r="U23" s="1471"/>
      <c r="V23" s="1472" t="s">
        <v>160</v>
      </c>
      <c r="W23" s="1473"/>
      <c r="X23" s="1473"/>
      <c r="Y23" s="1473"/>
      <c r="Z23" s="1474"/>
      <c r="AA23" s="372"/>
      <c r="AB23" s="348"/>
      <c r="AC23" s="86"/>
      <c r="AD23" s="88"/>
    </row>
    <row r="24" spans="1:30" ht="15">
      <c r="A24" s="5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65"/>
      <c r="V24" s="352"/>
      <c r="W24" s="352"/>
      <c r="X24" s="352"/>
      <c r="Y24" s="352"/>
      <c r="Z24" s="373"/>
      <c r="AA24" s="348"/>
      <c r="AB24" s="348"/>
      <c r="AC24" s="34"/>
      <c r="AD24" s="31"/>
    </row>
    <row r="25" spans="1:35" ht="58.5" customHeight="1">
      <c r="A25" s="7" t="s">
        <v>7</v>
      </c>
      <c r="B25" s="353" t="s">
        <v>9</v>
      </c>
      <c r="C25" s="353" t="s">
        <v>10</v>
      </c>
      <c r="D25" s="353" t="s">
        <v>11</v>
      </c>
      <c r="E25" s="353" t="s">
        <v>12</v>
      </c>
      <c r="F25" s="353" t="s">
        <v>13</v>
      </c>
      <c r="G25" s="353" t="s">
        <v>14</v>
      </c>
      <c r="H25" s="353" t="s">
        <v>15</v>
      </c>
      <c r="I25" s="353" t="s">
        <v>16</v>
      </c>
      <c r="J25" s="353" t="s">
        <v>17</v>
      </c>
      <c r="K25" s="353" t="s">
        <v>18</v>
      </c>
      <c r="L25" s="353" t="s">
        <v>19</v>
      </c>
      <c r="M25" s="353" t="s">
        <v>20</v>
      </c>
      <c r="N25" s="353" t="s">
        <v>21</v>
      </c>
      <c r="O25" s="353" t="s">
        <v>22</v>
      </c>
      <c r="P25" s="353" t="s">
        <v>23</v>
      </c>
      <c r="Q25" s="353" t="s">
        <v>24</v>
      </c>
      <c r="R25" s="353" t="s">
        <v>25</v>
      </c>
      <c r="S25" s="353" t="s">
        <v>26</v>
      </c>
      <c r="T25" s="353" t="s">
        <v>27</v>
      </c>
      <c r="U25" s="363" t="s">
        <v>56</v>
      </c>
      <c r="V25" s="353" t="s">
        <v>46</v>
      </c>
      <c r="W25" s="353" t="s">
        <v>47</v>
      </c>
      <c r="X25" s="353" t="s">
        <v>48</v>
      </c>
      <c r="Y25" s="350" t="s">
        <v>49</v>
      </c>
      <c r="Z25" s="370">
        <f aca="true" t="shared" si="30" ref="Z25:Z56">SUM(V25:Y25)</f>
        <v>0</v>
      </c>
      <c r="AA25" s="371" t="s">
        <v>85</v>
      </c>
      <c r="AB25" s="348" t="e">
        <f>#REF!+AA25</f>
        <v>#REF!</v>
      </c>
      <c r="AC25" s="86"/>
      <c r="AD25" s="88"/>
      <c r="AI25" s="57" t="s">
        <v>89</v>
      </c>
    </row>
    <row r="26" spans="1:35" ht="15.75">
      <c r="A26" s="6">
        <v>211</v>
      </c>
      <c r="B26" s="348">
        <v>894400</v>
      </c>
      <c r="C26" s="348">
        <v>901500</v>
      </c>
      <c r="D26" s="348">
        <v>616600</v>
      </c>
      <c r="E26" s="348">
        <v>888400</v>
      </c>
      <c r="F26" s="348">
        <v>772600</v>
      </c>
      <c r="G26" s="348">
        <v>899200</v>
      </c>
      <c r="H26" s="348">
        <v>744200</v>
      </c>
      <c r="I26" s="348">
        <v>1461600</v>
      </c>
      <c r="J26" s="348"/>
      <c r="K26" s="348">
        <v>628500</v>
      </c>
      <c r="L26" s="348">
        <v>483000</v>
      </c>
      <c r="M26" s="348">
        <v>1191600</v>
      </c>
      <c r="N26" s="348">
        <v>586200</v>
      </c>
      <c r="O26" s="348">
        <v>912900</v>
      </c>
      <c r="P26" s="348">
        <v>565600</v>
      </c>
      <c r="Q26" s="348">
        <v>148400</v>
      </c>
      <c r="R26" s="348">
        <v>375300</v>
      </c>
      <c r="S26" s="348">
        <v>930000</v>
      </c>
      <c r="T26" s="348">
        <v>973000</v>
      </c>
      <c r="U26" s="365">
        <f aca="true" t="shared" si="31" ref="U26:U56">SUM(B26:T26)</f>
        <v>13973000</v>
      </c>
      <c r="V26" s="348">
        <v>163600</v>
      </c>
      <c r="W26" s="348">
        <v>3471300</v>
      </c>
      <c r="X26" s="348">
        <v>835600</v>
      </c>
      <c r="Y26" s="348">
        <v>61900</v>
      </c>
      <c r="Z26" s="370">
        <f t="shared" si="30"/>
        <v>4532400</v>
      </c>
      <c r="AA26" s="374">
        <v>3363000</v>
      </c>
      <c r="AB26" s="348">
        <f>U26+Z26+AA26</f>
        <v>21868400</v>
      </c>
      <c r="AC26" s="85"/>
      <c r="AD26" s="87"/>
      <c r="AI26" s="48">
        <f aca="true" t="shared" si="32" ref="AI26:AI38">AA26+H26</f>
        <v>4107200</v>
      </c>
    </row>
    <row r="27" spans="1:35" s="17" customFormat="1" ht="15.75">
      <c r="A27" s="16">
        <v>212</v>
      </c>
      <c r="B27" s="350">
        <v>300</v>
      </c>
      <c r="C27" s="348">
        <v>300</v>
      </c>
      <c r="D27" s="348">
        <v>300</v>
      </c>
      <c r="E27" s="348">
        <v>300</v>
      </c>
      <c r="F27" s="348">
        <v>300</v>
      </c>
      <c r="G27" s="348">
        <v>300</v>
      </c>
      <c r="H27" s="348">
        <v>300</v>
      </c>
      <c r="I27" s="348">
        <v>300</v>
      </c>
      <c r="J27" s="348">
        <v>300</v>
      </c>
      <c r="K27" s="348">
        <v>400</v>
      </c>
      <c r="L27" s="348">
        <v>300</v>
      </c>
      <c r="M27" s="348">
        <v>2200</v>
      </c>
      <c r="N27" s="348">
        <v>2200</v>
      </c>
      <c r="O27" s="348">
        <v>2200</v>
      </c>
      <c r="P27" s="348">
        <v>2200</v>
      </c>
      <c r="Q27" s="348">
        <v>2200</v>
      </c>
      <c r="R27" s="348">
        <v>300</v>
      </c>
      <c r="S27" s="348">
        <v>300</v>
      </c>
      <c r="T27" s="348"/>
      <c r="U27" s="365">
        <f t="shared" si="31"/>
        <v>15000</v>
      </c>
      <c r="V27" s="348"/>
      <c r="W27" s="348"/>
      <c r="X27" s="348"/>
      <c r="Y27" s="348"/>
      <c r="Z27" s="370">
        <f t="shared" si="30"/>
        <v>0</v>
      </c>
      <c r="AA27" s="374">
        <v>300</v>
      </c>
      <c r="AB27" s="348">
        <f aca="true" t="shared" si="33" ref="AB27:AB90">U27+Z27+AA27</f>
        <v>15300</v>
      </c>
      <c r="AC27" s="85"/>
      <c r="AD27" s="87"/>
      <c r="AE27" s="57"/>
      <c r="AF27" s="57"/>
      <c r="AG27" s="57"/>
      <c r="AH27" s="57"/>
      <c r="AI27" s="48">
        <f t="shared" si="32"/>
        <v>600</v>
      </c>
    </row>
    <row r="28" spans="1:35" s="17" customFormat="1" ht="15.75">
      <c r="A28" s="16">
        <v>213</v>
      </c>
      <c r="B28" s="348">
        <v>270100</v>
      </c>
      <c r="C28" s="348">
        <v>272300</v>
      </c>
      <c r="D28" s="348">
        <v>186200</v>
      </c>
      <c r="E28" s="348">
        <v>268300</v>
      </c>
      <c r="F28" s="348">
        <v>233300</v>
      </c>
      <c r="G28" s="348">
        <v>271500</v>
      </c>
      <c r="H28" s="348">
        <v>224700</v>
      </c>
      <c r="I28" s="348">
        <v>441400</v>
      </c>
      <c r="J28" s="348"/>
      <c r="K28" s="348">
        <v>189800</v>
      </c>
      <c r="L28" s="348">
        <v>148500</v>
      </c>
      <c r="M28" s="348">
        <v>359800</v>
      </c>
      <c r="N28" s="348">
        <v>177000</v>
      </c>
      <c r="O28" s="348">
        <v>275700</v>
      </c>
      <c r="P28" s="348">
        <v>170800</v>
      </c>
      <c r="Q28" s="348">
        <v>44800</v>
      </c>
      <c r="R28" s="348">
        <v>113400</v>
      </c>
      <c r="S28" s="348">
        <v>280800</v>
      </c>
      <c r="T28" s="348">
        <v>292890</v>
      </c>
      <c r="U28" s="365">
        <f t="shared" si="31"/>
        <v>4221290</v>
      </c>
      <c r="V28" s="348">
        <v>49400</v>
      </c>
      <c r="W28" s="348">
        <v>1048300</v>
      </c>
      <c r="X28" s="348">
        <v>252300</v>
      </c>
      <c r="Y28" s="348">
        <v>18700</v>
      </c>
      <c r="Z28" s="370">
        <f t="shared" si="30"/>
        <v>1368700</v>
      </c>
      <c r="AA28" s="374">
        <v>1016187</v>
      </c>
      <c r="AB28" s="348">
        <f t="shared" si="33"/>
        <v>6606177</v>
      </c>
      <c r="AC28" s="85"/>
      <c r="AD28" s="87"/>
      <c r="AE28" s="57"/>
      <c r="AF28" s="57"/>
      <c r="AG28" s="57"/>
      <c r="AH28" s="57"/>
      <c r="AI28" s="48">
        <f t="shared" si="32"/>
        <v>1240887</v>
      </c>
    </row>
    <row r="29" spans="1:35" s="17" customFormat="1" ht="15.75">
      <c r="A29" s="16">
        <v>221</v>
      </c>
      <c r="B29" s="348">
        <v>11172</v>
      </c>
      <c r="C29" s="348">
        <v>11172</v>
      </c>
      <c r="D29" s="348">
        <v>11800</v>
      </c>
      <c r="E29" s="348">
        <v>11194</v>
      </c>
      <c r="F29" s="348">
        <v>11710</v>
      </c>
      <c r="G29" s="348">
        <v>10781</v>
      </c>
      <c r="H29" s="375">
        <v>24460</v>
      </c>
      <c r="I29" s="348">
        <v>45569</v>
      </c>
      <c r="J29" s="348">
        <v>8183</v>
      </c>
      <c r="K29" s="348">
        <v>22880</v>
      </c>
      <c r="L29" s="348">
        <v>23280</v>
      </c>
      <c r="M29" s="348">
        <v>10781</v>
      </c>
      <c r="N29" s="348">
        <v>8183</v>
      </c>
      <c r="O29" s="348">
        <v>8183</v>
      </c>
      <c r="P29" s="348">
        <v>8183</v>
      </c>
      <c r="Q29" s="348">
        <v>8183</v>
      </c>
      <c r="R29" s="348">
        <v>10820</v>
      </c>
      <c r="S29" s="348">
        <v>13466</v>
      </c>
      <c r="T29" s="348"/>
      <c r="U29" s="365">
        <f t="shared" si="31"/>
        <v>260000</v>
      </c>
      <c r="V29" s="348"/>
      <c r="W29" s="348"/>
      <c r="X29" s="348"/>
      <c r="Y29" s="348"/>
      <c r="Z29" s="370">
        <f t="shared" si="30"/>
        <v>0</v>
      </c>
      <c r="AA29" s="374">
        <v>10000</v>
      </c>
      <c r="AB29" s="348">
        <f t="shared" si="33"/>
        <v>270000</v>
      </c>
      <c r="AC29" s="85"/>
      <c r="AD29" s="87"/>
      <c r="AE29" s="57"/>
      <c r="AF29" s="57"/>
      <c r="AG29" s="57"/>
      <c r="AH29" s="57"/>
      <c r="AI29" s="48">
        <f t="shared" si="32"/>
        <v>34460</v>
      </c>
    </row>
    <row r="30" spans="1:35" s="17" customFormat="1" ht="15.75">
      <c r="A30" s="16">
        <v>222</v>
      </c>
      <c r="B30" s="348"/>
      <c r="C30" s="348"/>
      <c r="D30" s="348"/>
      <c r="E30" s="348"/>
      <c r="F30" s="348"/>
      <c r="G30" s="348"/>
      <c r="H30" s="348">
        <v>11800</v>
      </c>
      <c r="I30" s="348">
        <v>11800</v>
      </c>
      <c r="J30" s="348">
        <v>7400</v>
      </c>
      <c r="K30" s="348">
        <v>9300</v>
      </c>
      <c r="L30" s="348">
        <v>4000</v>
      </c>
      <c r="M30" s="348">
        <v>9600</v>
      </c>
      <c r="N30" s="348">
        <v>85700</v>
      </c>
      <c r="O30" s="348">
        <v>59300</v>
      </c>
      <c r="P30" s="348">
        <v>54000</v>
      </c>
      <c r="Q30" s="348">
        <v>43000</v>
      </c>
      <c r="R30" s="348">
        <v>40100</v>
      </c>
      <c r="S30" s="348">
        <v>14000</v>
      </c>
      <c r="T30" s="348"/>
      <c r="U30" s="365">
        <f t="shared" si="31"/>
        <v>350000</v>
      </c>
      <c r="V30" s="348"/>
      <c r="W30" s="348"/>
      <c r="X30" s="348"/>
      <c r="Y30" s="348"/>
      <c r="Z30" s="370">
        <f t="shared" si="30"/>
        <v>0</v>
      </c>
      <c r="AA30" s="374">
        <v>5000</v>
      </c>
      <c r="AB30" s="348">
        <f t="shared" si="33"/>
        <v>355000</v>
      </c>
      <c r="AC30" s="85"/>
      <c r="AD30" s="87"/>
      <c r="AE30" s="57"/>
      <c r="AF30" s="57"/>
      <c r="AG30" s="57"/>
      <c r="AH30" s="57"/>
      <c r="AI30" s="48">
        <f t="shared" si="32"/>
        <v>16800</v>
      </c>
    </row>
    <row r="31" spans="1:35" s="17" customFormat="1" ht="15.75">
      <c r="A31" s="16">
        <v>223</v>
      </c>
      <c r="B31" s="375">
        <v>4400000</v>
      </c>
      <c r="C31" s="348">
        <v>3100000</v>
      </c>
      <c r="D31" s="348">
        <v>2300000</v>
      </c>
      <c r="E31" s="348">
        <v>2300000</v>
      </c>
      <c r="F31" s="348">
        <v>3200000</v>
      </c>
      <c r="G31" s="348">
        <v>3300000</v>
      </c>
      <c r="H31" s="348">
        <v>2300000</v>
      </c>
      <c r="I31" s="383">
        <v>10000000</v>
      </c>
      <c r="J31" s="348">
        <v>1000000</v>
      </c>
      <c r="K31" s="348">
        <v>4200000</v>
      </c>
      <c r="L31" s="348">
        <v>3000000</v>
      </c>
      <c r="M31" s="348">
        <v>681630</v>
      </c>
      <c r="N31" s="348">
        <v>3000000</v>
      </c>
      <c r="O31" s="348">
        <v>1200000</v>
      </c>
      <c r="P31" s="348">
        <v>700000</v>
      </c>
      <c r="Q31" s="348">
        <v>1300000</v>
      </c>
      <c r="R31" s="348">
        <v>2000000</v>
      </c>
      <c r="S31" s="348">
        <v>1500000</v>
      </c>
      <c r="T31" s="348"/>
      <c r="U31" s="365">
        <f t="shared" si="31"/>
        <v>49481630</v>
      </c>
      <c r="V31" s="348"/>
      <c r="W31" s="348"/>
      <c r="X31" s="348"/>
      <c r="Y31" s="348"/>
      <c r="Z31" s="370">
        <f t="shared" si="30"/>
        <v>0</v>
      </c>
      <c r="AA31" s="374">
        <v>920300</v>
      </c>
      <c r="AB31" s="348">
        <f t="shared" si="33"/>
        <v>50401930</v>
      </c>
      <c r="AC31" s="85"/>
      <c r="AD31" s="87"/>
      <c r="AE31" s="57"/>
      <c r="AF31" s="57"/>
      <c r="AG31" s="57"/>
      <c r="AH31" s="57"/>
      <c r="AI31" s="48">
        <f t="shared" si="32"/>
        <v>3220300</v>
      </c>
    </row>
    <row r="32" spans="1:35" s="17" customFormat="1" ht="15.75">
      <c r="A32" s="16">
        <v>224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>
        <v>50000</v>
      </c>
      <c r="L32" s="348"/>
      <c r="M32" s="348"/>
      <c r="N32" s="348">
        <v>50000</v>
      </c>
      <c r="O32" s="348"/>
      <c r="P32" s="348"/>
      <c r="Q32" s="348"/>
      <c r="R32" s="348"/>
      <c r="S32" s="348"/>
      <c r="T32" s="348"/>
      <c r="U32" s="365">
        <f t="shared" si="31"/>
        <v>100000</v>
      </c>
      <c r="V32" s="348"/>
      <c r="W32" s="348"/>
      <c r="X32" s="348"/>
      <c r="Y32" s="348"/>
      <c r="Z32" s="370">
        <f t="shared" si="30"/>
        <v>0</v>
      </c>
      <c r="AA32" s="374"/>
      <c r="AB32" s="348">
        <f t="shared" si="33"/>
        <v>100000</v>
      </c>
      <c r="AC32" s="85"/>
      <c r="AD32" s="87"/>
      <c r="AE32" s="57"/>
      <c r="AF32" s="57"/>
      <c r="AG32" s="57"/>
      <c r="AH32" s="57"/>
      <c r="AI32" s="48">
        <f t="shared" si="32"/>
        <v>0</v>
      </c>
    </row>
    <row r="33" spans="1:35" s="17" customFormat="1" ht="15.75">
      <c r="A33" s="16">
        <v>225</v>
      </c>
      <c r="B33" s="348">
        <v>1108500</v>
      </c>
      <c r="C33" s="348">
        <v>94000</v>
      </c>
      <c r="D33" s="348">
        <v>60000</v>
      </c>
      <c r="E33" s="348">
        <v>115000</v>
      </c>
      <c r="F33" s="348">
        <v>1080000</v>
      </c>
      <c r="G33" s="348">
        <v>102000</v>
      </c>
      <c r="H33" s="348">
        <v>66000</v>
      </c>
      <c r="I33" s="348">
        <v>69390</v>
      </c>
      <c r="J33" s="348">
        <v>58000</v>
      </c>
      <c r="K33" s="348">
        <v>58000</v>
      </c>
      <c r="L33" s="348">
        <v>58000</v>
      </c>
      <c r="M33" s="348">
        <v>59000</v>
      </c>
      <c r="N33" s="348">
        <v>868000</v>
      </c>
      <c r="O33" s="348">
        <v>58000</v>
      </c>
      <c r="P33" s="348">
        <v>58000</v>
      </c>
      <c r="Q33" s="348">
        <v>40000</v>
      </c>
      <c r="R33" s="348">
        <v>58000</v>
      </c>
      <c r="S33" s="348">
        <v>58000</v>
      </c>
      <c r="T33" s="348"/>
      <c r="U33" s="365">
        <f t="shared" si="31"/>
        <v>4067890</v>
      </c>
      <c r="V33" s="348"/>
      <c r="W33" s="348"/>
      <c r="X33" s="348"/>
      <c r="Y33" s="348"/>
      <c r="Z33" s="370">
        <f t="shared" si="30"/>
        <v>0</v>
      </c>
      <c r="AA33" s="374">
        <v>53800</v>
      </c>
      <c r="AB33" s="348">
        <f t="shared" si="33"/>
        <v>4121690</v>
      </c>
      <c r="AC33" s="85"/>
      <c r="AD33" s="87"/>
      <c r="AE33" s="57"/>
      <c r="AF33" s="57"/>
      <c r="AG33" s="57"/>
      <c r="AH33" s="57"/>
      <c r="AI33" s="48">
        <f t="shared" si="32"/>
        <v>119800</v>
      </c>
    </row>
    <row r="34" spans="1:35" s="17" customFormat="1" ht="15.75">
      <c r="A34" s="16">
        <v>226</v>
      </c>
      <c r="B34" s="348">
        <v>81300</v>
      </c>
      <c r="C34" s="348">
        <v>81300</v>
      </c>
      <c r="D34" s="348">
        <v>81300</v>
      </c>
      <c r="E34" s="348">
        <v>81300</v>
      </c>
      <c r="F34" s="348">
        <v>105300</v>
      </c>
      <c r="G34" s="348">
        <v>82800</v>
      </c>
      <c r="H34" s="348">
        <v>104800</v>
      </c>
      <c r="I34" s="348">
        <v>82800</v>
      </c>
      <c r="J34" s="348">
        <v>72800</v>
      </c>
      <c r="K34" s="348">
        <v>96500</v>
      </c>
      <c r="L34" s="348">
        <v>72800</v>
      </c>
      <c r="M34" s="348">
        <v>96500</v>
      </c>
      <c r="N34" s="348">
        <v>96500</v>
      </c>
      <c r="O34" s="348">
        <v>72800</v>
      </c>
      <c r="P34" s="348">
        <v>72800</v>
      </c>
      <c r="Q34" s="348">
        <v>72800</v>
      </c>
      <c r="R34" s="348">
        <v>72800</v>
      </c>
      <c r="S34" s="348">
        <v>72800</v>
      </c>
      <c r="T34" s="348"/>
      <c r="U34" s="365">
        <f t="shared" si="31"/>
        <v>1500000</v>
      </c>
      <c r="V34" s="348"/>
      <c r="W34" s="348"/>
      <c r="X34" s="348"/>
      <c r="Y34" s="376"/>
      <c r="Z34" s="370">
        <f t="shared" si="30"/>
        <v>0</v>
      </c>
      <c r="AA34" s="374">
        <v>94000</v>
      </c>
      <c r="AB34" s="348">
        <f t="shared" si="33"/>
        <v>1594000</v>
      </c>
      <c r="AC34" s="85"/>
      <c r="AD34" s="87"/>
      <c r="AE34" s="57"/>
      <c r="AF34" s="57"/>
      <c r="AG34" s="57"/>
      <c r="AH34" s="57"/>
      <c r="AI34" s="48">
        <f t="shared" si="32"/>
        <v>198800</v>
      </c>
    </row>
    <row r="35" spans="1:35" s="17" customFormat="1" ht="15.75">
      <c r="A35" s="16">
        <v>262</v>
      </c>
      <c r="B35" s="348">
        <v>33000</v>
      </c>
      <c r="C35" s="348">
        <v>30000</v>
      </c>
      <c r="D35" s="348">
        <v>2000</v>
      </c>
      <c r="E35" s="348">
        <v>2000</v>
      </c>
      <c r="F35" s="348">
        <v>4000</v>
      </c>
      <c r="G35" s="348"/>
      <c r="H35" s="348"/>
      <c r="I35" s="348"/>
      <c r="J35" s="348"/>
      <c r="K35" s="348"/>
      <c r="L35" s="348">
        <v>29000</v>
      </c>
      <c r="M35" s="348"/>
      <c r="N35" s="348"/>
      <c r="O35" s="348"/>
      <c r="P35" s="348"/>
      <c r="Q35" s="348"/>
      <c r="R35" s="348"/>
      <c r="S35" s="348"/>
      <c r="T35" s="348"/>
      <c r="U35" s="365">
        <f t="shared" si="31"/>
        <v>100000</v>
      </c>
      <c r="V35" s="348"/>
      <c r="W35" s="348"/>
      <c r="X35" s="348"/>
      <c r="Y35" s="348"/>
      <c r="Z35" s="370">
        <f t="shared" si="30"/>
        <v>0</v>
      </c>
      <c r="AA35" s="374"/>
      <c r="AB35" s="348">
        <f t="shared" si="33"/>
        <v>100000</v>
      </c>
      <c r="AC35" s="85"/>
      <c r="AD35" s="87"/>
      <c r="AE35" s="57"/>
      <c r="AF35" s="57"/>
      <c r="AG35" s="57"/>
      <c r="AH35" s="57"/>
      <c r="AI35" s="48">
        <f t="shared" si="32"/>
        <v>0</v>
      </c>
    </row>
    <row r="36" spans="1:35" s="17" customFormat="1" ht="15.75">
      <c r="A36" s="16">
        <v>290</v>
      </c>
      <c r="B36" s="348">
        <v>2494440</v>
      </c>
      <c r="C36" s="348">
        <v>1270660</v>
      </c>
      <c r="D36" s="348">
        <v>546512</v>
      </c>
      <c r="E36" s="348">
        <v>553424</v>
      </c>
      <c r="F36" s="348">
        <v>3422292</v>
      </c>
      <c r="G36" s="348">
        <v>3045992</v>
      </c>
      <c r="H36" s="348">
        <v>30415</v>
      </c>
      <c r="I36" s="348">
        <v>777600</v>
      </c>
      <c r="J36" s="348">
        <v>28056</v>
      </c>
      <c r="K36" s="348">
        <v>566028</v>
      </c>
      <c r="L36" s="348">
        <v>281979</v>
      </c>
      <c r="M36" s="348">
        <v>2848908</v>
      </c>
      <c r="N36" s="348">
        <v>96800</v>
      </c>
      <c r="O36" s="348">
        <v>132832</v>
      </c>
      <c r="P36" s="348">
        <v>15856</v>
      </c>
      <c r="Q36" s="348">
        <v>220368</v>
      </c>
      <c r="R36" s="348">
        <v>78680</v>
      </c>
      <c r="S36" s="348">
        <v>306184</v>
      </c>
      <c r="T36" s="348">
        <v>1287384</v>
      </c>
      <c r="U36" s="365">
        <f t="shared" si="31"/>
        <v>18004410</v>
      </c>
      <c r="V36" s="348"/>
      <c r="W36" s="348"/>
      <c r="X36" s="348"/>
      <c r="Y36" s="348"/>
      <c r="Z36" s="370">
        <f t="shared" si="30"/>
        <v>0</v>
      </c>
      <c r="AA36" s="374">
        <v>7613</v>
      </c>
      <c r="AB36" s="348">
        <f t="shared" si="33"/>
        <v>18012023</v>
      </c>
      <c r="AC36" s="85"/>
      <c r="AD36" s="87"/>
      <c r="AE36" s="57"/>
      <c r="AF36" s="57"/>
      <c r="AG36" s="57"/>
      <c r="AH36" s="57"/>
      <c r="AI36" s="48">
        <f t="shared" si="32"/>
        <v>38028</v>
      </c>
    </row>
    <row r="37" spans="1:35" s="17" customFormat="1" ht="15.75">
      <c r="A37" s="16">
        <v>310</v>
      </c>
      <c r="B37" s="348">
        <v>40180</v>
      </c>
      <c r="C37" s="348">
        <v>40180</v>
      </c>
      <c r="D37" s="348">
        <v>40180</v>
      </c>
      <c r="E37" s="348">
        <v>40180</v>
      </c>
      <c r="F37" s="348">
        <v>40180</v>
      </c>
      <c r="G37" s="348">
        <v>40180</v>
      </c>
      <c r="H37" s="348">
        <v>40180</v>
      </c>
      <c r="I37" s="348">
        <v>40180</v>
      </c>
      <c r="J37" s="348"/>
      <c r="K37" s="348">
        <v>40180</v>
      </c>
      <c r="L37" s="348">
        <v>40180</v>
      </c>
      <c r="M37" s="348"/>
      <c r="N37" s="348">
        <v>40200</v>
      </c>
      <c r="O37" s="348">
        <v>15000</v>
      </c>
      <c r="P37" s="348"/>
      <c r="Q37" s="348"/>
      <c r="R37" s="348">
        <v>28000</v>
      </c>
      <c r="S37" s="348">
        <v>15000</v>
      </c>
      <c r="T37" s="348"/>
      <c r="U37" s="365">
        <f t="shared" si="31"/>
        <v>500000</v>
      </c>
      <c r="V37" s="348"/>
      <c r="W37" s="348"/>
      <c r="X37" s="348"/>
      <c r="Y37" s="348"/>
      <c r="Z37" s="370">
        <f t="shared" si="30"/>
        <v>0</v>
      </c>
      <c r="AA37" s="374"/>
      <c r="AB37" s="348">
        <f t="shared" si="33"/>
        <v>500000</v>
      </c>
      <c r="AC37" s="85"/>
      <c r="AD37" s="87"/>
      <c r="AE37" s="57"/>
      <c r="AF37" s="57"/>
      <c r="AG37" s="57"/>
      <c r="AH37" s="57"/>
      <c r="AI37" s="48">
        <f t="shared" si="32"/>
        <v>40180</v>
      </c>
    </row>
    <row r="38" spans="1:35" s="17" customFormat="1" ht="15.75">
      <c r="A38" s="16">
        <v>340</v>
      </c>
      <c r="B38" s="348">
        <v>294000</v>
      </c>
      <c r="C38" s="348">
        <v>294000</v>
      </c>
      <c r="D38" s="348">
        <v>294000</v>
      </c>
      <c r="E38" s="348">
        <v>294000</v>
      </c>
      <c r="F38" s="348">
        <v>445200</v>
      </c>
      <c r="G38" s="348">
        <v>40180</v>
      </c>
      <c r="H38" s="348">
        <v>445200</v>
      </c>
      <c r="I38" s="348">
        <v>303820</v>
      </c>
      <c r="J38" s="348">
        <v>159000</v>
      </c>
      <c r="K38" s="348">
        <v>445200</v>
      </c>
      <c r="L38" s="348">
        <v>445200</v>
      </c>
      <c r="M38" s="348">
        <v>445200</v>
      </c>
      <c r="N38" s="348">
        <v>300000</v>
      </c>
      <c r="O38" s="348">
        <v>159000</v>
      </c>
      <c r="P38" s="348">
        <v>159000</v>
      </c>
      <c r="Q38" s="348">
        <v>159000</v>
      </c>
      <c r="R38" s="348">
        <v>159000</v>
      </c>
      <c r="S38" s="348">
        <v>159000</v>
      </c>
      <c r="T38" s="348"/>
      <c r="U38" s="365">
        <f t="shared" si="31"/>
        <v>5000000</v>
      </c>
      <c r="V38" s="348"/>
      <c r="W38" s="348"/>
      <c r="X38" s="348"/>
      <c r="Y38" s="348"/>
      <c r="Z38" s="370">
        <f t="shared" si="30"/>
        <v>0</v>
      </c>
      <c r="AA38" s="371">
        <v>23800</v>
      </c>
      <c r="AB38" s="348">
        <f t="shared" si="33"/>
        <v>5023800</v>
      </c>
      <c r="AC38" s="85"/>
      <c r="AD38" s="87"/>
      <c r="AE38" s="57"/>
      <c r="AF38" s="57"/>
      <c r="AG38" s="57"/>
      <c r="AH38" s="57"/>
      <c r="AI38" s="48">
        <f t="shared" si="32"/>
        <v>469000</v>
      </c>
    </row>
    <row r="39" spans="1:35" ht="15">
      <c r="A39" s="6" t="s">
        <v>8</v>
      </c>
      <c r="B39" s="349">
        <f>SUM(B26:B38)</f>
        <v>9627392</v>
      </c>
      <c r="C39" s="349">
        <f aca="true" t="shared" si="34" ref="C39:Z39">SUM(C26:C38)</f>
        <v>6095412</v>
      </c>
      <c r="D39" s="349">
        <f t="shared" si="34"/>
        <v>4138892</v>
      </c>
      <c r="E39" s="349">
        <f t="shared" si="34"/>
        <v>4554098</v>
      </c>
      <c r="F39" s="349">
        <f t="shared" si="34"/>
        <v>9314882</v>
      </c>
      <c r="G39" s="349">
        <f t="shared" si="34"/>
        <v>7792933</v>
      </c>
      <c r="H39" s="349">
        <f t="shared" si="34"/>
        <v>3992055</v>
      </c>
      <c r="I39" s="349">
        <f t="shared" si="34"/>
        <v>13234459</v>
      </c>
      <c r="J39" s="349">
        <f t="shared" si="34"/>
        <v>1333739</v>
      </c>
      <c r="K39" s="349">
        <f t="shared" si="34"/>
        <v>6306788</v>
      </c>
      <c r="L39" s="349">
        <f t="shared" si="34"/>
        <v>4586239</v>
      </c>
      <c r="M39" s="349">
        <f t="shared" si="34"/>
        <v>5705219</v>
      </c>
      <c r="N39" s="349">
        <f t="shared" si="34"/>
        <v>5310783</v>
      </c>
      <c r="O39" s="349">
        <f t="shared" si="34"/>
        <v>2895915</v>
      </c>
      <c r="P39" s="349">
        <f t="shared" si="34"/>
        <v>1806439</v>
      </c>
      <c r="Q39" s="349">
        <f t="shared" si="34"/>
        <v>2038751</v>
      </c>
      <c r="R39" s="349">
        <f>SUM(R26:R38)</f>
        <v>2936400</v>
      </c>
      <c r="S39" s="349">
        <f t="shared" si="34"/>
        <v>3349550</v>
      </c>
      <c r="T39" s="349">
        <f t="shared" si="34"/>
        <v>2553274</v>
      </c>
      <c r="U39" s="365">
        <f t="shared" si="31"/>
        <v>97573220</v>
      </c>
      <c r="V39" s="349">
        <f t="shared" si="34"/>
        <v>213000</v>
      </c>
      <c r="W39" s="349">
        <f t="shared" si="34"/>
        <v>4519600</v>
      </c>
      <c r="X39" s="349">
        <f t="shared" si="34"/>
        <v>1087900</v>
      </c>
      <c r="Y39" s="349">
        <f t="shared" si="34"/>
        <v>80600</v>
      </c>
      <c r="Z39" s="370">
        <f t="shared" si="34"/>
        <v>5901100</v>
      </c>
      <c r="AA39" s="349">
        <f>SUM(AA26:AA38)</f>
        <v>5494000</v>
      </c>
      <c r="AB39" s="349">
        <f>SUM(AB26:AB38)</f>
        <v>108968320</v>
      </c>
      <c r="AC39" s="32">
        <f aca="true" t="shared" si="35" ref="AC39:AI39">SUM(AC26:AC38)</f>
        <v>0</v>
      </c>
      <c r="AD39" s="32">
        <f t="shared" si="35"/>
        <v>0</v>
      </c>
      <c r="AE39" s="32">
        <f t="shared" si="35"/>
        <v>0</v>
      </c>
      <c r="AF39" s="32">
        <f t="shared" si="35"/>
        <v>0</v>
      </c>
      <c r="AG39" s="32">
        <f t="shared" si="35"/>
        <v>0</v>
      </c>
      <c r="AH39" s="32">
        <f t="shared" si="35"/>
        <v>0</v>
      </c>
      <c r="AI39" s="32">
        <f t="shared" si="35"/>
        <v>9486055</v>
      </c>
    </row>
    <row r="40" spans="2:30" ht="15.75" hidden="1"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65">
        <f t="shared" si="31"/>
        <v>0</v>
      </c>
      <c r="V40" s="352"/>
      <c r="W40" s="352"/>
      <c r="X40" s="352"/>
      <c r="Y40" s="352"/>
      <c r="Z40" s="370">
        <f t="shared" si="30"/>
        <v>0</v>
      </c>
      <c r="AA40" s="371"/>
      <c r="AB40" s="348">
        <f t="shared" si="33"/>
        <v>0</v>
      </c>
      <c r="AC40" s="86"/>
      <c r="AD40" s="88"/>
    </row>
    <row r="41" spans="1:30" ht="22.5">
      <c r="A41" s="1464" t="s">
        <v>84</v>
      </c>
      <c r="B41" s="1464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4"/>
      <c r="O41" s="1464"/>
      <c r="P41" s="1464"/>
      <c r="Q41" s="1464"/>
      <c r="R41" s="1464"/>
      <c r="S41" s="1464"/>
      <c r="T41" s="1465"/>
      <c r="U41" s="365"/>
      <c r="V41" s="1482" t="s">
        <v>162</v>
      </c>
      <c r="W41" s="1483"/>
      <c r="X41" s="1483"/>
      <c r="Y41" s="1484"/>
      <c r="Z41" s="370"/>
      <c r="AA41" s="371"/>
      <c r="AB41" s="348">
        <f t="shared" si="33"/>
        <v>0</v>
      </c>
      <c r="AC41" s="86"/>
      <c r="AD41" s="88"/>
    </row>
    <row r="42" spans="1:30" ht="15.75" hidden="1">
      <c r="A42" s="13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65">
        <f t="shared" si="31"/>
        <v>0</v>
      </c>
      <c r="V42" s="352"/>
      <c r="W42" s="352"/>
      <c r="X42" s="352"/>
      <c r="Y42" s="352"/>
      <c r="Z42" s="370">
        <f t="shared" si="30"/>
        <v>0</v>
      </c>
      <c r="AA42" s="371"/>
      <c r="AB42" s="348">
        <f t="shared" si="33"/>
        <v>0</v>
      </c>
      <c r="AC42" s="86"/>
      <c r="AD42" s="88"/>
    </row>
    <row r="43" spans="1:35" ht="58.5" customHeight="1">
      <c r="A43" s="8" t="s">
        <v>7</v>
      </c>
      <c r="B43" s="353" t="s">
        <v>9</v>
      </c>
      <c r="C43" s="353" t="s">
        <v>10</v>
      </c>
      <c r="D43" s="353" t="s">
        <v>11</v>
      </c>
      <c r="E43" s="353" t="s">
        <v>12</v>
      </c>
      <c r="F43" s="353" t="s">
        <v>13</v>
      </c>
      <c r="G43" s="353" t="s">
        <v>14</v>
      </c>
      <c r="H43" s="353" t="s">
        <v>15</v>
      </c>
      <c r="I43" s="353" t="s">
        <v>16</v>
      </c>
      <c r="J43" s="353" t="s">
        <v>17</v>
      </c>
      <c r="K43" s="353" t="s">
        <v>18</v>
      </c>
      <c r="L43" s="353" t="s">
        <v>19</v>
      </c>
      <c r="M43" s="353" t="s">
        <v>20</v>
      </c>
      <c r="N43" s="353" t="s">
        <v>21</v>
      </c>
      <c r="O43" s="353" t="s">
        <v>22</v>
      </c>
      <c r="P43" s="353" t="s">
        <v>23</v>
      </c>
      <c r="Q43" s="353" t="s">
        <v>24</v>
      </c>
      <c r="R43" s="353" t="s">
        <v>25</v>
      </c>
      <c r="S43" s="353" t="s">
        <v>26</v>
      </c>
      <c r="T43" s="353" t="s">
        <v>27</v>
      </c>
      <c r="U43" s="363" t="s">
        <v>56</v>
      </c>
      <c r="V43" s="353" t="s">
        <v>46</v>
      </c>
      <c r="W43" s="353" t="s">
        <v>47</v>
      </c>
      <c r="X43" s="353" t="s">
        <v>48</v>
      </c>
      <c r="Y43" s="350" t="s">
        <v>62</v>
      </c>
      <c r="Z43" s="370" t="s">
        <v>97</v>
      </c>
      <c r="AA43" s="371"/>
      <c r="AB43" s="348" t="e">
        <f t="shared" si="33"/>
        <v>#VALUE!</v>
      </c>
      <c r="AC43" s="86"/>
      <c r="AD43" s="88"/>
      <c r="AI43" s="57" t="s">
        <v>89</v>
      </c>
    </row>
    <row r="44" spans="1:35" ht="15.75">
      <c r="A44" s="18">
        <v>211</v>
      </c>
      <c r="B44" s="348">
        <v>760000</v>
      </c>
      <c r="C44" s="350">
        <v>820000</v>
      </c>
      <c r="D44" s="348">
        <v>401000</v>
      </c>
      <c r="E44" s="350">
        <v>584000</v>
      </c>
      <c r="F44" s="348">
        <v>426000</v>
      </c>
      <c r="G44" s="348">
        <v>664000</v>
      </c>
      <c r="H44" s="348">
        <v>512000</v>
      </c>
      <c r="I44" s="350">
        <v>833000</v>
      </c>
      <c r="J44" s="348">
        <v>141000</v>
      </c>
      <c r="K44" s="348">
        <v>335000</v>
      </c>
      <c r="L44" s="348">
        <v>255000</v>
      </c>
      <c r="M44" s="348">
        <v>147000</v>
      </c>
      <c r="N44" s="348">
        <v>279000</v>
      </c>
      <c r="O44" s="348">
        <v>192000</v>
      </c>
      <c r="P44" s="348">
        <v>39000</v>
      </c>
      <c r="Q44" s="348">
        <v>147000</v>
      </c>
      <c r="R44" s="348">
        <v>66000</v>
      </c>
      <c r="S44" s="348">
        <v>136000</v>
      </c>
      <c r="T44" s="348"/>
      <c r="U44" s="365">
        <f t="shared" si="31"/>
        <v>6737000</v>
      </c>
      <c r="V44" s="348"/>
      <c r="W44" s="348"/>
      <c r="X44" s="348"/>
      <c r="Y44" s="350"/>
      <c r="Z44" s="370">
        <f t="shared" si="30"/>
        <v>0</v>
      </c>
      <c r="AA44" s="371"/>
      <c r="AB44" s="348">
        <f t="shared" si="33"/>
        <v>6737000</v>
      </c>
      <c r="AC44" s="85"/>
      <c r="AD44" s="87"/>
      <c r="AI44" s="48">
        <f aca="true" t="shared" si="36" ref="AI44:AI56">AA44+H44</f>
        <v>512000</v>
      </c>
    </row>
    <row r="45" spans="1:35" ht="15.75">
      <c r="A45" s="18">
        <v>212</v>
      </c>
      <c r="B45" s="350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65">
        <f t="shared" si="31"/>
        <v>0</v>
      </c>
      <c r="V45" s="348"/>
      <c r="W45" s="348"/>
      <c r="X45" s="348"/>
      <c r="Y45" s="348"/>
      <c r="Z45" s="370">
        <f t="shared" si="30"/>
        <v>0</v>
      </c>
      <c r="AA45" s="371"/>
      <c r="AB45" s="348">
        <f t="shared" si="33"/>
        <v>0</v>
      </c>
      <c r="AC45" s="85"/>
      <c r="AD45" s="87"/>
      <c r="AI45" s="48">
        <f t="shared" si="36"/>
        <v>0</v>
      </c>
    </row>
    <row r="46" spans="1:35" ht="15.75">
      <c r="A46" s="18">
        <v>213</v>
      </c>
      <c r="B46" s="348">
        <v>229000</v>
      </c>
      <c r="C46" s="348">
        <v>247000</v>
      </c>
      <c r="D46" s="348">
        <v>121000</v>
      </c>
      <c r="E46" s="348">
        <v>176000</v>
      </c>
      <c r="F46" s="348">
        <v>129000</v>
      </c>
      <c r="G46" s="348">
        <v>200000</v>
      </c>
      <c r="H46" s="348">
        <v>154000</v>
      </c>
      <c r="I46" s="348">
        <v>252000</v>
      </c>
      <c r="J46" s="348">
        <v>42000</v>
      </c>
      <c r="K46" s="348">
        <v>101000</v>
      </c>
      <c r="L46" s="348">
        <v>77000</v>
      </c>
      <c r="M46" s="348">
        <v>44000</v>
      </c>
      <c r="N46" s="348">
        <v>84000</v>
      </c>
      <c r="O46" s="348">
        <v>58000</v>
      </c>
      <c r="P46" s="348">
        <v>12000</v>
      </c>
      <c r="Q46" s="348">
        <v>44000</v>
      </c>
      <c r="R46" s="348">
        <v>20000</v>
      </c>
      <c r="S46" s="348">
        <v>41000</v>
      </c>
      <c r="T46" s="348"/>
      <c r="U46" s="365">
        <f t="shared" si="31"/>
        <v>2031000</v>
      </c>
      <c r="V46" s="348"/>
      <c r="W46" s="348"/>
      <c r="X46" s="348"/>
      <c r="Y46" s="348"/>
      <c r="Z46" s="370">
        <f t="shared" si="30"/>
        <v>0</v>
      </c>
      <c r="AA46" s="371"/>
      <c r="AB46" s="348">
        <f t="shared" si="33"/>
        <v>2031000</v>
      </c>
      <c r="AC46" s="85"/>
      <c r="AD46" s="87"/>
      <c r="AI46" s="48">
        <f t="shared" si="36"/>
        <v>154000</v>
      </c>
    </row>
    <row r="47" spans="1:35" ht="15.75" hidden="1">
      <c r="A47" s="18">
        <v>221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65">
        <f t="shared" si="31"/>
        <v>0</v>
      </c>
      <c r="V47" s="348"/>
      <c r="W47" s="348"/>
      <c r="X47" s="348"/>
      <c r="Y47" s="348"/>
      <c r="Z47" s="370">
        <f t="shared" si="30"/>
        <v>0</v>
      </c>
      <c r="AA47" s="371"/>
      <c r="AB47" s="348">
        <f t="shared" si="33"/>
        <v>0</v>
      </c>
      <c r="AC47" s="85"/>
      <c r="AD47" s="87"/>
      <c r="AI47" s="48">
        <f t="shared" si="36"/>
        <v>0</v>
      </c>
    </row>
    <row r="48" spans="1:35" ht="15.75" hidden="1">
      <c r="A48" s="18">
        <v>222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65">
        <f t="shared" si="31"/>
        <v>0</v>
      </c>
      <c r="V48" s="348"/>
      <c r="W48" s="348"/>
      <c r="X48" s="348"/>
      <c r="Y48" s="348"/>
      <c r="Z48" s="370">
        <f t="shared" si="30"/>
        <v>0</v>
      </c>
      <c r="AA48" s="371"/>
      <c r="AB48" s="348">
        <f t="shared" si="33"/>
        <v>0</v>
      </c>
      <c r="AC48" s="85"/>
      <c r="AD48" s="87"/>
      <c r="AI48" s="48">
        <f t="shared" si="36"/>
        <v>0</v>
      </c>
    </row>
    <row r="49" spans="1:35" ht="15.75" hidden="1">
      <c r="A49" s="18">
        <v>223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65">
        <f t="shared" si="31"/>
        <v>0</v>
      </c>
      <c r="V49" s="348"/>
      <c r="W49" s="348"/>
      <c r="X49" s="348"/>
      <c r="Y49" s="348"/>
      <c r="Z49" s="370">
        <f t="shared" si="30"/>
        <v>0</v>
      </c>
      <c r="AA49" s="371"/>
      <c r="AB49" s="348">
        <f t="shared" si="33"/>
        <v>0</v>
      </c>
      <c r="AC49" s="85"/>
      <c r="AD49" s="87"/>
      <c r="AI49" s="48">
        <f t="shared" si="36"/>
        <v>0</v>
      </c>
    </row>
    <row r="50" spans="1:35" ht="15.75" hidden="1">
      <c r="A50" s="18">
        <v>224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65">
        <f t="shared" si="31"/>
        <v>0</v>
      </c>
      <c r="V50" s="348"/>
      <c r="W50" s="348"/>
      <c r="X50" s="348"/>
      <c r="Y50" s="348"/>
      <c r="Z50" s="370">
        <f t="shared" si="30"/>
        <v>0</v>
      </c>
      <c r="AA50" s="371"/>
      <c r="AB50" s="348">
        <f t="shared" si="33"/>
        <v>0</v>
      </c>
      <c r="AC50" s="85"/>
      <c r="AD50" s="87"/>
      <c r="AI50" s="48">
        <f t="shared" si="36"/>
        <v>0</v>
      </c>
    </row>
    <row r="51" spans="1:35" ht="15.75" hidden="1">
      <c r="A51" s="18">
        <v>225</v>
      </c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65">
        <f t="shared" si="31"/>
        <v>0</v>
      </c>
      <c r="V51" s="348"/>
      <c r="W51" s="348"/>
      <c r="X51" s="348"/>
      <c r="Y51" s="348"/>
      <c r="Z51" s="370">
        <f t="shared" si="30"/>
        <v>0</v>
      </c>
      <c r="AA51" s="371"/>
      <c r="AB51" s="348">
        <f t="shared" si="33"/>
        <v>0</v>
      </c>
      <c r="AC51" s="85"/>
      <c r="AD51" s="87"/>
      <c r="AI51" s="48">
        <f t="shared" si="36"/>
        <v>0</v>
      </c>
    </row>
    <row r="52" spans="1:35" ht="15.75" hidden="1">
      <c r="A52" s="18">
        <v>226</v>
      </c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65">
        <f t="shared" si="31"/>
        <v>0</v>
      </c>
      <c r="V52" s="348"/>
      <c r="W52" s="348"/>
      <c r="X52" s="348"/>
      <c r="Y52" s="348"/>
      <c r="Z52" s="370">
        <f t="shared" si="30"/>
        <v>0</v>
      </c>
      <c r="AA52" s="371"/>
      <c r="AB52" s="348">
        <f t="shared" si="33"/>
        <v>0</v>
      </c>
      <c r="AC52" s="85"/>
      <c r="AD52" s="87"/>
      <c r="AI52" s="48">
        <f t="shared" si="36"/>
        <v>0</v>
      </c>
    </row>
    <row r="53" spans="1:35" ht="15.75" hidden="1">
      <c r="A53" s="18">
        <v>262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65">
        <f t="shared" si="31"/>
        <v>0</v>
      </c>
      <c r="V53" s="348"/>
      <c r="W53" s="348"/>
      <c r="X53" s="348"/>
      <c r="Y53" s="348"/>
      <c r="Z53" s="370">
        <f t="shared" si="30"/>
        <v>0</v>
      </c>
      <c r="AA53" s="371"/>
      <c r="AB53" s="348">
        <f t="shared" si="33"/>
        <v>0</v>
      </c>
      <c r="AC53" s="85"/>
      <c r="AD53" s="87"/>
      <c r="AI53" s="48">
        <f t="shared" si="36"/>
        <v>0</v>
      </c>
    </row>
    <row r="54" spans="1:35" ht="15.75" hidden="1">
      <c r="A54" s="18">
        <v>290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65">
        <f t="shared" si="31"/>
        <v>0</v>
      </c>
      <c r="V54" s="348"/>
      <c r="W54" s="348"/>
      <c r="X54" s="348"/>
      <c r="Y54" s="348"/>
      <c r="Z54" s="370">
        <f t="shared" si="30"/>
        <v>0</v>
      </c>
      <c r="AA54" s="371"/>
      <c r="AB54" s="348">
        <f t="shared" si="33"/>
        <v>0</v>
      </c>
      <c r="AC54" s="85"/>
      <c r="AD54" s="87"/>
      <c r="AI54" s="48">
        <f t="shared" si="36"/>
        <v>0</v>
      </c>
    </row>
    <row r="55" spans="1:35" ht="15.75" hidden="1">
      <c r="A55" s="18">
        <v>310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65">
        <f t="shared" si="31"/>
        <v>0</v>
      </c>
      <c r="V55" s="348"/>
      <c r="W55" s="348"/>
      <c r="X55" s="348"/>
      <c r="Y55" s="348"/>
      <c r="Z55" s="370">
        <f t="shared" si="30"/>
        <v>0</v>
      </c>
      <c r="AA55" s="371"/>
      <c r="AB55" s="348">
        <f t="shared" si="33"/>
        <v>0</v>
      </c>
      <c r="AC55" s="85"/>
      <c r="AD55" s="87"/>
      <c r="AI55" s="48">
        <f t="shared" si="36"/>
        <v>0</v>
      </c>
    </row>
    <row r="56" spans="1:35" ht="15.75" hidden="1">
      <c r="A56" s="18">
        <v>340</v>
      </c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65">
        <f t="shared" si="31"/>
        <v>0</v>
      </c>
      <c r="V56" s="348"/>
      <c r="W56" s="348"/>
      <c r="X56" s="348"/>
      <c r="Y56" s="348"/>
      <c r="Z56" s="370">
        <f t="shared" si="30"/>
        <v>0</v>
      </c>
      <c r="AA56" s="371"/>
      <c r="AB56" s="348">
        <f t="shared" si="33"/>
        <v>0</v>
      </c>
      <c r="AC56" s="85"/>
      <c r="AD56" s="87"/>
      <c r="AI56" s="48">
        <f t="shared" si="36"/>
        <v>0</v>
      </c>
    </row>
    <row r="57" spans="1:36" ht="27" customHeight="1">
      <c r="A57" s="18" t="s">
        <v>8</v>
      </c>
      <c r="B57" s="349">
        <f aca="true" t="shared" si="37" ref="B57:AI57">SUM(B44:B56)</f>
        <v>989000</v>
      </c>
      <c r="C57" s="349">
        <f>SUM(C44:C56)</f>
        <v>1067000</v>
      </c>
      <c r="D57" s="349">
        <f t="shared" si="37"/>
        <v>522000</v>
      </c>
      <c r="E57" s="349">
        <f t="shared" si="37"/>
        <v>760000</v>
      </c>
      <c r="F57" s="349">
        <f t="shared" si="37"/>
        <v>555000</v>
      </c>
      <c r="G57" s="349">
        <f t="shared" si="37"/>
        <v>864000</v>
      </c>
      <c r="H57" s="349">
        <f t="shared" si="37"/>
        <v>666000</v>
      </c>
      <c r="I57" s="349">
        <f t="shared" si="37"/>
        <v>1085000</v>
      </c>
      <c r="J57" s="349">
        <f t="shared" si="37"/>
        <v>183000</v>
      </c>
      <c r="K57" s="349">
        <f t="shared" si="37"/>
        <v>436000</v>
      </c>
      <c r="L57" s="349">
        <f t="shared" si="37"/>
        <v>332000</v>
      </c>
      <c r="M57" s="349">
        <f t="shared" si="37"/>
        <v>191000</v>
      </c>
      <c r="N57" s="349">
        <f t="shared" si="37"/>
        <v>363000</v>
      </c>
      <c r="O57" s="349">
        <f t="shared" si="37"/>
        <v>250000</v>
      </c>
      <c r="P57" s="349">
        <f t="shared" si="37"/>
        <v>51000</v>
      </c>
      <c r="Q57" s="349">
        <f t="shared" si="37"/>
        <v>191000</v>
      </c>
      <c r="R57" s="349">
        <f t="shared" si="37"/>
        <v>86000</v>
      </c>
      <c r="S57" s="349">
        <f t="shared" si="37"/>
        <v>177000</v>
      </c>
      <c r="T57" s="349">
        <f t="shared" si="37"/>
        <v>0</v>
      </c>
      <c r="U57" s="370">
        <f t="shared" si="37"/>
        <v>8768000</v>
      </c>
      <c r="V57" s="349">
        <f t="shared" si="37"/>
        <v>0</v>
      </c>
      <c r="W57" s="349">
        <f t="shared" si="37"/>
        <v>0</v>
      </c>
      <c r="X57" s="349">
        <f t="shared" si="37"/>
        <v>0</v>
      </c>
      <c r="Y57" s="349">
        <f t="shared" si="37"/>
        <v>0</v>
      </c>
      <c r="Z57" s="370">
        <f t="shared" si="37"/>
        <v>0</v>
      </c>
      <c r="AA57" s="349">
        <f t="shared" si="37"/>
        <v>0</v>
      </c>
      <c r="AB57" s="348">
        <f t="shared" si="33"/>
        <v>8768000</v>
      </c>
      <c r="AC57" s="32">
        <f t="shared" si="37"/>
        <v>0</v>
      </c>
      <c r="AD57" s="32">
        <f t="shared" si="37"/>
        <v>0</v>
      </c>
      <c r="AE57" s="32">
        <f t="shared" si="37"/>
        <v>0</v>
      </c>
      <c r="AF57" s="32">
        <f t="shared" si="37"/>
        <v>0</v>
      </c>
      <c r="AG57" s="32">
        <f t="shared" si="37"/>
        <v>0</v>
      </c>
      <c r="AH57" s="32">
        <f t="shared" si="37"/>
        <v>0</v>
      </c>
      <c r="AI57" s="32">
        <f t="shared" si="37"/>
        <v>666000</v>
      </c>
      <c r="AJ57" s="31">
        <f>SUM(R57:AI57)</f>
        <v>18465000</v>
      </c>
    </row>
    <row r="58" spans="2:30" ht="24" customHeight="1">
      <c r="B58" s="352"/>
      <c r="C58" s="352">
        <f>C57+C75</f>
        <v>46335000</v>
      </c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65"/>
      <c r="V58" s="352"/>
      <c r="W58" s="352"/>
      <c r="X58" s="352"/>
      <c r="Y58" s="352"/>
      <c r="Z58" s="370"/>
      <c r="AA58" s="371"/>
      <c r="AB58" s="348"/>
      <c r="AC58" s="85"/>
      <c r="AD58" s="87"/>
    </row>
    <row r="59" spans="2:30" ht="15.75"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65"/>
      <c r="V59" s="352"/>
      <c r="W59" s="352"/>
      <c r="X59" s="352"/>
      <c r="Y59" s="352"/>
      <c r="Z59" s="370"/>
      <c r="AA59" s="371"/>
      <c r="AB59" s="348">
        <f t="shared" si="33"/>
        <v>0</v>
      </c>
      <c r="AC59" s="85"/>
      <c r="AD59" s="87"/>
    </row>
    <row r="60" spans="1:35" s="39" customFormat="1" ht="20.25" customHeight="1">
      <c r="A60" s="1466" t="s">
        <v>159</v>
      </c>
      <c r="B60" s="1466"/>
      <c r="C60" s="1466"/>
      <c r="D60" s="1466"/>
      <c r="E60" s="1466"/>
      <c r="F60" s="1466"/>
      <c r="G60" s="1466"/>
      <c r="H60" s="1466"/>
      <c r="I60" s="1466"/>
      <c r="J60" s="1466"/>
      <c r="K60" s="1466"/>
      <c r="L60" s="1466"/>
      <c r="M60" s="1466"/>
      <c r="N60" s="1466"/>
      <c r="O60" s="1466"/>
      <c r="P60" s="1466"/>
      <c r="Q60" s="1466"/>
      <c r="R60" s="1466"/>
      <c r="S60" s="1466"/>
      <c r="T60" s="1467"/>
      <c r="U60" s="377"/>
      <c r="V60" s="1472" t="s">
        <v>161</v>
      </c>
      <c r="W60" s="1473"/>
      <c r="X60" s="1473"/>
      <c r="Y60" s="1473"/>
      <c r="Z60" s="1474"/>
      <c r="AA60" s="390" t="s">
        <v>192</v>
      </c>
      <c r="AB60" s="348" t="e">
        <f t="shared" si="33"/>
        <v>#VALUE!</v>
      </c>
      <c r="AC60" s="86"/>
      <c r="AD60" s="88"/>
      <c r="AE60" s="98"/>
      <c r="AF60" s="98"/>
      <c r="AG60" s="98"/>
      <c r="AH60" s="98"/>
      <c r="AI60" s="98"/>
    </row>
    <row r="61" spans="1:31" ht="18">
      <c r="A61" s="14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65"/>
      <c r="V61" s="352"/>
      <c r="W61" s="352"/>
      <c r="X61" s="352"/>
      <c r="Y61" s="352"/>
      <c r="Z61" s="370"/>
      <c r="AA61" s="378"/>
      <c r="AB61" s="348">
        <f t="shared" si="33"/>
        <v>0</v>
      </c>
      <c r="AC61" s="86"/>
      <c r="AD61" s="88"/>
      <c r="AE61" s="48" t="e">
        <f>#REF!+#REF!</f>
        <v>#REF!</v>
      </c>
    </row>
    <row r="62" spans="1:35" ht="30">
      <c r="A62" s="9" t="s">
        <v>7</v>
      </c>
      <c r="B62" s="353" t="s">
        <v>9</v>
      </c>
      <c r="C62" s="353" t="s">
        <v>10</v>
      </c>
      <c r="D62" s="353" t="s">
        <v>11</v>
      </c>
      <c r="E62" s="353" t="s">
        <v>12</v>
      </c>
      <c r="F62" s="353" t="s">
        <v>13</v>
      </c>
      <c r="G62" s="353" t="s">
        <v>14</v>
      </c>
      <c r="H62" s="353" t="s">
        <v>15</v>
      </c>
      <c r="I62" s="353" t="s">
        <v>16</v>
      </c>
      <c r="J62" s="353" t="s">
        <v>17</v>
      </c>
      <c r="K62" s="353" t="s">
        <v>18</v>
      </c>
      <c r="L62" s="353" t="s">
        <v>19</v>
      </c>
      <c r="M62" s="353" t="s">
        <v>20</v>
      </c>
      <c r="N62" s="353" t="s">
        <v>21</v>
      </c>
      <c r="O62" s="353" t="s">
        <v>22</v>
      </c>
      <c r="P62" s="353" t="s">
        <v>23</v>
      </c>
      <c r="Q62" s="353" t="s">
        <v>24</v>
      </c>
      <c r="R62" s="353" t="s">
        <v>25</v>
      </c>
      <c r="S62" s="353" t="s">
        <v>26</v>
      </c>
      <c r="T62" s="353" t="s">
        <v>27</v>
      </c>
      <c r="U62" s="363" t="s">
        <v>56</v>
      </c>
      <c r="V62" s="379" t="s">
        <v>46</v>
      </c>
      <c r="W62" s="379" t="s">
        <v>47</v>
      </c>
      <c r="X62" s="379" t="s">
        <v>48</v>
      </c>
      <c r="Y62" s="380" t="s">
        <v>62</v>
      </c>
      <c r="Z62" s="370">
        <f aca="true" t="shared" si="38" ref="Z62:Z91">SUM(V62:Y62)</f>
        <v>0</v>
      </c>
      <c r="AA62" s="381" t="s">
        <v>87</v>
      </c>
      <c r="AB62" s="348" t="e">
        <f t="shared" si="33"/>
        <v>#VALUE!</v>
      </c>
      <c r="AC62" s="86"/>
      <c r="AD62" s="88"/>
      <c r="AI62" s="57" t="s">
        <v>89</v>
      </c>
    </row>
    <row r="63" spans="1:35" s="17" customFormat="1" ht="15.75">
      <c r="A63" s="19">
        <v>211</v>
      </c>
      <c r="B63" s="348">
        <v>35586000</v>
      </c>
      <c r="C63" s="350">
        <v>34099000</v>
      </c>
      <c r="D63" s="348">
        <v>18093000</v>
      </c>
      <c r="E63" s="350">
        <v>27204000</v>
      </c>
      <c r="F63" s="348">
        <v>17594000</v>
      </c>
      <c r="G63" s="348">
        <f>29832000-W63</f>
        <v>27561900</v>
      </c>
      <c r="H63" s="348">
        <v>19703000</v>
      </c>
      <c r="I63" s="350">
        <v>37185000</v>
      </c>
      <c r="J63" s="348">
        <v>9765000</v>
      </c>
      <c r="K63" s="348">
        <v>16755000</v>
      </c>
      <c r="L63" s="348">
        <v>13978000</v>
      </c>
      <c r="M63" s="348">
        <v>9774000</v>
      </c>
      <c r="N63" s="348">
        <v>13906000</v>
      </c>
      <c r="O63" s="348">
        <v>8586000</v>
      </c>
      <c r="P63" s="348">
        <v>5554000</v>
      </c>
      <c r="Q63" s="348">
        <f>8774000-Y63</f>
        <v>8502500</v>
      </c>
      <c r="R63" s="348">
        <f>7736000-X63</f>
        <v>7259000</v>
      </c>
      <c r="S63" s="348">
        <f>8446000-V63</f>
        <v>8169300</v>
      </c>
      <c r="T63" s="348">
        <v>11806600</v>
      </c>
      <c r="U63" s="365">
        <f aca="true" t="shared" si="39" ref="U63:U76">SUM(B63:T63)</f>
        <v>331081300</v>
      </c>
      <c r="V63" s="382">
        <v>276700</v>
      </c>
      <c r="W63" s="382">
        <f>2112100+158000</f>
        <v>2270100</v>
      </c>
      <c r="X63" s="382">
        <f>477000</f>
        <v>477000</v>
      </c>
      <c r="Y63" s="380">
        <v>271500</v>
      </c>
      <c r="Z63" s="370">
        <f>SUM(V63:Y63)</f>
        <v>3295300</v>
      </c>
      <c r="AA63" s="348">
        <v>517000</v>
      </c>
      <c r="AB63" s="348">
        <f t="shared" si="33"/>
        <v>334893600</v>
      </c>
      <c r="AC63" s="85"/>
      <c r="AD63" s="87"/>
      <c r="AE63" s="48">
        <f>W63+G63</f>
        <v>29832000</v>
      </c>
      <c r="AF63" s="57"/>
      <c r="AG63" s="57"/>
      <c r="AH63" s="57"/>
      <c r="AI63" s="48">
        <f aca="true" t="shared" si="40" ref="AI63:AI74">AA63+H63</f>
        <v>20220000</v>
      </c>
    </row>
    <row r="64" spans="1:35" s="17" customFormat="1" ht="12.75" customHeight="1">
      <c r="A64" s="19">
        <v>212</v>
      </c>
      <c r="B64" s="350"/>
      <c r="C64" s="348"/>
      <c r="D64" s="348"/>
      <c r="E64" s="348"/>
      <c r="F64" s="348"/>
      <c r="G64" s="348"/>
      <c r="H64" s="350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65">
        <f t="shared" si="39"/>
        <v>0</v>
      </c>
      <c r="V64" s="383"/>
      <c r="W64" s="382"/>
      <c r="X64" s="383"/>
      <c r="Y64" s="383"/>
      <c r="Z64" s="370">
        <f aca="true" t="shared" si="41" ref="Z64:Z74">SUM(V64:Y64)</f>
        <v>0</v>
      </c>
      <c r="AA64" s="371"/>
      <c r="AB64" s="348">
        <f t="shared" si="33"/>
        <v>0</v>
      </c>
      <c r="AC64" s="85"/>
      <c r="AD64" s="87"/>
      <c r="AE64" s="57"/>
      <c r="AF64" s="57"/>
      <c r="AG64" s="57"/>
      <c r="AH64" s="57"/>
      <c r="AI64" s="48">
        <f t="shared" si="40"/>
        <v>0</v>
      </c>
    </row>
    <row r="65" spans="1:35" s="17" customFormat="1" ht="15.75">
      <c r="A65" s="19">
        <v>213</v>
      </c>
      <c r="B65" s="348">
        <v>10712000</v>
      </c>
      <c r="C65" s="348">
        <v>10264000</v>
      </c>
      <c r="D65" s="348">
        <v>5446000</v>
      </c>
      <c r="E65" s="348">
        <v>8188000</v>
      </c>
      <c r="F65" s="348">
        <v>5296000</v>
      </c>
      <c r="G65" s="348">
        <f>8979000-W65</f>
        <v>8293429.8</v>
      </c>
      <c r="H65" s="348">
        <v>5931000</v>
      </c>
      <c r="I65" s="348">
        <v>11193000</v>
      </c>
      <c r="J65" s="348">
        <v>2939000</v>
      </c>
      <c r="K65" s="348">
        <v>5043000</v>
      </c>
      <c r="L65" s="348">
        <v>4208000</v>
      </c>
      <c r="M65" s="348">
        <v>2942000</v>
      </c>
      <c r="N65" s="348">
        <v>4186000</v>
      </c>
      <c r="O65" s="348">
        <v>2584000</v>
      </c>
      <c r="P65" s="348">
        <v>1672000</v>
      </c>
      <c r="Q65" s="348">
        <f>2641000-Y65</f>
        <v>2559007</v>
      </c>
      <c r="R65" s="348">
        <f>2328000-X65</f>
        <v>2183946</v>
      </c>
      <c r="S65" s="348">
        <f>2542000-V65</f>
        <v>2458436.6</v>
      </c>
      <c r="T65" s="348"/>
      <c r="U65" s="365">
        <f t="shared" si="39"/>
        <v>96098819.39999999</v>
      </c>
      <c r="V65" s="382">
        <f>V63*30.2%</f>
        <v>83563.4</v>
      </c>
      <c r="W65" s="382">
        <f>W63*30.2%</f>
        <v>685570.2</v>
      </c>
      <c r="X65" s="382">
        <f>X63*30.2%</f>
        <v>144054</v>
      </c>
      <c r="Y65" s="382">
        <f>Y63*30.2%</f>
        <v>81993</v>
      </c>
      <c r="Z65" s="370">
        <f t="shared" si="41"/>
        <v>995180.6</v>
      </c>
      <c r="AA65" s="371">
        <v>156000</v>
      </c>
      <c r="AB65" s="348">
        <f t="shared" si="33"/>
        <v>97249999.99999999</v>
      </c>
      <c r="AC65" s="85"/>
      <c r="AD65" s="87"/>
      <c r="AE65" s="57"/>
      <c r="AF65" s="57"/>
      <c r="AG65" s="57"/>
      <c r="AH65" s="57"/>
      <c r="AI65" s="48">
        <f t="shared" si="40"/>
        <v>6087000</v>
      </c>
    </row>
    <row r="66" spans="1:35" ht="15.75" hidden="1">
      <c r="A66" s="18">
        <v>221</v>
      </c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65">
        <f t="shared" si="39"/>
        <v>0</v>
      </c>
      <c r="V66" s="383"/>
      <c r="W66" s="383"/>
      <c r="X66" s="383"/>
      <c r="Y66" s="383"/>
      <c r="Z66" s="370">
        <f t="shared" si="41"/>
        <v>0</v>
      </c>
      <c r="AA66" s="371"/>
      <c r="AB66" s="348">
        <f t="shared" si="33"/>
        <v>0</v>
      </c>
      <c r="AC66" s="85"/>
      <c r="AD66" s="87"/>
      <c r="AI66" s="48">
        <f t="shared" si="40"/>
        <v>0</v>
      </c>
    </row>
    <row r="67" spans="1:35" ht="15.75" hidden="1">
      <c r="A67" s="18">
        <v>222</v>
      </c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65">
        <f t="shared" si="39"/>
        <v>0</v>
      </c>
      <c r="V67" s="383"/>
      <c r="W67" s="383"/>
      <c r="X67" s="383"/>
      <c r="Y67" s="383"/>
      <c r="Z67" s="370">
        <f t="shared" si="41"/>
        <v>0</v>
      </c>
      <c r="AA67" s="371"/>
      <c r="AB67" s="348">
        <f t="shared" si="33"/>
        <v>0</v>
      </c>
      <c r="AC67" s="85"/>
      <c r="AD67" s="87"/>
      <c r="AI67" s="48">
        <f t="shared" si="40"/>
        <v>0</v>
      </c>
    </row>
    <row r="68" spans="1:35" ht="15.75" hidden="1">
      <c r="A68" s="18">
        <v>223</v>
      </c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65">
        <f t="shared" si="39"/>
        <v>0</v>
      </c>
      <c r="V68" s="383"/>
      <c r="W68" s="383"/>
      <c r="X68" s="383"/>
      <c r="Y68" s="383"/>
      <c r="Z68" s="370">
        <f t="shared" si="41"/>
        <v>0</v>
      </c>
      <c r="AA68" s="371"/>
      <c r="AB68" s="348">
        <f t="shared" si="33"/>
        <v>0</v>
      </c>
      <c r="AC68" s="85"/>
      <c r="AD68" s="87"/>
      <c r="AI68" s="48">
        <f t="shared" si="40"/>
        <v>0</v>
      </c>
    </row>
    <row r="69" spans="1:35" ht="15.75" hidden="1">
      <c r="A69" s="18">
        <v>225</v>
      </c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65">
        <f t="shared" si="39"/>
        <v>0</v>
      </c>
      <c r="V69" s="383"/>
      <c r="W69" s="383"/>
      <c r="X69" s="383"/>
      <c r="Y69" s="383"/>
      <c r="Z69" s="370">
        <f t="shared" si="41"/>
        <v>0</v>
      </c>
      <c r="AA69" s="371"/>
      <c r="AB69" s="348">
        <f t="shared" si="33"/>
        <v>0</v>
      </c>
      <c r="AC69" s="85"/>
      <c r="AD69" s="87"/>
      <c r="AI69" s="48">
        <f t="shared" si="40"/>
        <v>0</v>
      </c>
    </row>
    <row r="70" spans="1:35" ht="15.75">
      <c r="A70" s="18">
        <v>226</v>
      </c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65">
        <f t="shared" si="39"/>
        <v>0</v>
      </c>
      <c r="V70" s="383"/>
      <c r="W70" s="383"/>
      <c r="X70" s="383"/>
      <c r="Y70" s="383"/>
      <c r="Z70" s="370">
        <f t="shared" si="41"/>
        <v>0</v>
      </c>
      <c r="AA70" s="371"/>
      <c r="AB70" s="348">
        <f t="shared" si="33"/>
        <v>0</v>
      </c>
      <c r="AC70" s="85"/>
      <c r="AD70" s="87"/>
      <c r="AI70" s="48">
        <f t="shared" si="40"/>
        <v>0</v>
      </c>
    </row>
    <row r="71" spans="1:35" ht="15.75" hidden="1">
      <c r="A71" s="18">
        <v>262</v>
      </c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65">
        <f t="shared" si="39"/>
        <v>0</v>
      </c>
      <c r="V71" s="383"/>
      <c r="W71" s="383"/>
      <c r="X71" s="383"/>
      <c r="Y71" s="383"/>
      <c r="Z71" s="370">
        <f t="shared" si="41"/>
        <v>0</v>
      </c>
      <c r="AA71" s="371"/>
      <c r="AB71" s="348">
        <f t="shared" si="33"/>
        <v>0</v>
      </c>
      <c r="AC71" s="85"/>
      <c r="AD71" s="87"/>
      <c r="AI71" s="48">
        <f t="shared" si="40"/>
        <v>0</v>
      </c>
    </row>
    <row r="72" spans="1:35" ht="19.5" customHeight="1" hidden="1">
      <c r="A72" s="18">
        <v>290</v>
      </c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65">
        <f t="shared" si="39"/>
        <v>0</v>
      </c>
      <c r="V72" s="383"/>
      <c r="W72" s="383"/>
      <c r="X72" s="383"/>
      <c r="Y72" s="383"/>
      <c r="Z72" s="370">
        <f t="shared" si="41"/>
        <v>0</v>
      </c>
      <c r="AA72" s="371"/>
      <c r="AB72" s="348">
        <f t="shared" si="33"/>
        <v>0</v>
      </c>
      <c r="AC72" s="85"/>
      <c r="AD72" s="87"/>
      <c r="AI72" s="48">
        <f t="shared" si="40"/>
        <v>0</v>
      </c>
    </row>
    <row r="73" spans="1:35" s="17" customFormat="1" ht="15.75">
      <c r="A73" s="19">
        <v>310</v>
      </c>
      <c r="B73" s="348">
        <v>882000</v>
      </c>
      <c r="C73" s="348">
        <v>905000</v>
      </c>
      <c r="D73" s="348">
        <v>480000</v>
      </c>
      <c r="E73" s="348">
        <v>722000</v>
      </c>
      <c r="F73" s="348">
        <v>532000</v>
      </c>
      <c r="G73" s="348">
        <v>792000</v>
      </c>
      <c r="H73" s="348">
        <v>523000</v>
      </c>
      <c r="I73" s="348">
        <v>987000</v>
      </c>
      <c r="J73" s="348">
        <v>259000</v>
      </c>
      <c r="K73" s="348">
        <v>445000</v>
      </c>
      <c r="L73" s="348">
        <v>346000</v>
      </c>
      <c r="M73" s="348">
        <v>271000</v>
      </c>
      <c r="N73" s="348">
        <v>348000</v>
      </c>
      <c r="O73" s="348">
        <v>243000</v>
      </c>
      <c r="P73" s="348">
        <v>147000</v>
      </c>
      <c r="Q73" s="348">
        <v>233000</v>
      </c>
      <c r="R73" s="348">
        <v>214000</v>
      </c>
      <c r="S73" s="348">
        <v>224000</v>
      </c>
      <c r="T73" s="348"/>
      <c r="U73" s="365">
        <f t="shared" si="39"/>
        <v>8553000</v>
      </c>
      <c r="V73" s="383"/>
      <c r="W73" s="383"/>
      <c r="X73" s="383"/>
      <c r="Y73" s="383"/>
      <c r="Z73" s="370">
        <f t="shared" si="41"/>
        <v>0</v>
      </c>
      <c r="AA73" s="371"/>
      <c r="AB73" s="348">
        <f t="shared" si="33"/>
        <v>8553000</v>
      </c>
      <c r="AC73" s="85"/>
      <c r="AD73" s="87"/>
      <c r="AE73" s="57"/>
      <c r="AF73" s="57"/>
      <c r="AG73" s="57"/>
      <c r="AH73" s="57"/>
      <c r="AI73" s="48">
        <f t="shared" si="40"/>
        <v>523000</v>
      </c>
    </row>
    <row r="74" spans="1:35" s="17" customFormat="1" ht="15.75">
      <c r="A74" s="19">
        <v>340</v>
      </c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65">
        <f t="shared" si="39"/>
        <v>0</v>
      </c>
      <c r="V74" s="383"/>
      <c r="W74" s="383"/>
      <c r="X74" s="383"/>
      <c r="Y74" s="383"/>
      <c r="Z74" s="370">
        <f t="shared" si="41"/>
        <v>0</v>
      </c>
      <c r="AA74" s="371"/>
      <c r="AB74" s="348">
        <f t="shared" si="33"/>
        <v>0</v>
      </c>
      <c r="AC74" s="85"/>
      <c r="AD74" s="87"/>
      <c r="AE74" s="57"/>
      <c r="AF74" s="57"/>
      <c r="AG74" s="57"/>
      <c r="AH74" s="57"/>
      <c r="AI74" s="48">
        <f t="shared" si="40"/>
        <v>0</v>
      </c>
    </row>
    <row r="75" spans="1:35" ht="15.75">
      <c r="A75" s="18" t="s">
        <v>8</v>
      </c>
      <c r="B75" s="349">
        <f aca="true" t="shared" si="42" ref="B75:AI75">SUM(B63:B74)</f>
        <v>47180000</v>
      </c>
      <c r="C75" s="349">
        <f>SUM(C63:C74)</f>
        <v>45268000</v>
      </c>
      <c r="D75" s="349">
        <f t="shared" si="42"/>
        <v>24019000</v>
      </c>
      <c r="E75" s="349">
        <f t="shared" si="42"/>
        <v>36114000</v>
      </c>
      <c r="F75" s="349">
        <f t="shared" si="42"/>
        <v>23422000</v>
      </c>
      <c r="G75" s="349">
        <f>SUM(G63:G74)</f>
        <v>36647329.8</v>
      </c>
      <c r="H75" s="349">
        <f t="shared" si="42"/>
        <v>26157000</v>
      </c>
      <c r="I75" s="349">
        <f t="shared" si="42"/>
        <v>49365000</v>
      </c>
      <c r="J75" s="349">
        <f t="shared" si="42"/>
        <v>12963000</v>
      </c>
      <c r="K75" s="349">
        <f t="shared" si="42"/>
        <v>22243000</v>
      </c>
      <c r="L75" s="349">
        <f t="shared" si="42"/>
        <v>18532000</v>
      </c>
      <c r="M75" s="349">
        <f t="shared" si="42"/>
        <v>12987000</v>
      </c>
      <c r="N75" s="349">
        <f t="shared" si="42"/>
        <v>18440000</v>
      </c>
      <c r="O75" s="349">
        <f t="shared" si="42"/>
        <v>11413000</v>
      </c>
      <c r="P75" s="349">
        <f t="shared" si="42"/>
        <v>7373000</v>
      </c>
      <c r="Q75" s="349">
        <f t="shared" si="42"/>
        <v>11294507</v>
      </c>
      <c r="R75" s="349">
        <f>SUM(R63:R74)</f>
        <v>9656946</v>
      </c>
      <c r="S75" s="349">
        <f t="shared" si="42"/>
        <v>10851736.6</v>
      </c>
      <c r="T75" s="349">
        <f t="shared" si="42"/>
        <v>11806600</v>
      </c>
      <c r="U75" s="370">
        <f t="shared" si="42"/>
        <v>435733119.4</v>
      </c>
      <c r="V75" s="384">
        <f>SUM(V63:V74)</f>
        <v>360263.4</v>
      </c>
      <c r="W75" s="384">
        <f t="shared" si="42"/>
        <v>2955670.2</v>
      </c>
      <c r="X75" s="384">
        <f t="shared" si="42"/>
        <v>621054</v>
      </c>
      <c r="Y75" s="384">
        <f t="shared" si="42"/>
        <v>353493</v>
      </c>
      <c r="Z75" s="370">
        <f t="shared" si="42"/>
        <v>4290480.6</v>
      </c>
      <c r="AA75" s="349">
        <f t="shared" si="42"/>
        <v>673000</v>
      </c>
      <c r="AB75" s="348">
        <f t="shared" si="33"/>
        <v>440696600</v>
      </c>
      <c r="AC75" s="32">
        <f t="shared" si="42"/>
        <v>0</v>
      </c>
      <c r="AD75" s="32">
        <f t="shared" si="42"/>
        <v>0</v>
      </c>
      <c r="AE75" s="32">
        <f t="shared" si="42"/>
        <v>29832000</v>
      </c>
      <c r="AF75" s="32">
        <f t="shared" si="42"/>
        <v>0</v>
      </c>
      <c r="AG75" s="32">
        <f t="shared" si="42"/>
        <v>0</v>
      </c>
      <c r="AH75" s="32">
        <f t="shared" si="42"/>
        <v>0</v>
      </c>
      <c r="AI75" s="32">
        <f t="shared" si="42"/>
        <v>26830000</v>
      </c>
    </row>
    <row r="76" spans="21:30" ht="15.75" hidden="1">
      <c r="U76" s="365">
        <f t="shared" si="39"/>
        <v>0</v>
      </c>
      <c r="Z76" s="370">
        <f t="shared" si="38"/>
        <v>0</v>
      </c>
      <c r="AA76" s="371"/>
      <c r="AB76" s="348">
        <f t="shared" si="33"/>
        <v>0</v>
      </c>
      <c r="AC76" s="86"/>
      <c r="AD76" s="88"/>
    </row>
    <row r="77" spans="4:30" ht="23.25">
      <c r="D77" s="1478" t="s">
        <v>78</v>
      </c>
      <c r="E77" s="1479"/>
      <c r="F77" s="1479"/>
      <c r="G77" s="1479"/>
      <c r="H77" s="1479"/>
      <c r="I77" s="1479"/>
      <c r="J77" s="1479"/>
      <c r="K77" s="1479"/>
      <c r="L77" s="1479"/>
      <c r="M77" s="1479"/>
      <c r="N77" s="1479"/>
      <c r="O77" s="1479"/>
      <c r="P77" s="1479"/>
      <c r="Q77" s="1479"/>
      <c r="R77" s="1479"/>
      <c r="S77" s="1479"/>
      <c r="T77" s="1479"/>
      <c r="U77" s="1479"/>
      <c r="V77" s="1479"/>
      <c r="W77" s="1479"/>
      <c r="X77" s="1479"/>
      <c r="Z77" s="370"/>
      <c r="AA77" s="371"/>
      <c r="AB77" s="348">
        <f t="shared" si="33"/>
        <v>0</v>
      </c>
      <c r="AC77" s="86"/>
      <c r="AD77" s="88"/>
    </row>
    <row r="78" spans="1:30" ht="30">
      <c r="A78" s="9" t="s">
        <v>7</v>
      </c>
      <c r="B78" s="353" t="s">
        <v>9</v>
      </c>
      <c r="C78" s="353" t="s">
        <v>10</v>
      </c>
      <c r="D78" s="353" t="s">
        <v>11</v>
      </c>
      <c r="E78" s="353" t="s">
        <v>12</v>
      </c>
      <c r="F78" s="353" t="s">
        <v>13</v>
      </c>
      <c r="G78" s="353" t="s">
        <v>14</v>
      </c>
      <c r="H78" s="353" t="s">
        <v>15</v>
      </c>
      <c r="I78" s="353" t="s">
        <v>16</v>
      </c>
      <c r="J78" s="353" t="s">
        <v>17</v>
      </c>
      <c r="K78" s="353" t="s">
        <v>18</v>
      </c>
      <c r="L78" s="353" t="s">
        <v>19</v>
      </c>
      <c r="M78" s="353" t="s">
        <v>20</v>
      </c>
      <c r="N78" s="353" t="s">
        <v>21</v>
      </c>
      <c r="O78" s="353" t="s">
        <v>22</v>
      </c>
      <c r="P78" s="353" t="s">
        <v>23</v>
      </c>
      <c r="Q78" s="353" t="s">
        <v>24</v>
      </c>
      <c r="R78" s="353" t="s">
        <v>25</v>
      </c>
      <c r="S78" s="353" t="s">
        <v>26</v>
      </c>
      <c r="T78" s="353" t="s">
        <v>27</v>
      </c>
      <c r="U78" s="363" t="s">
        <v>56</v>
      </c>
      <c r="V78" s="353" t="s">
        <v>46</v>
      </c>
      <c r="W78" s="353" t="s">
        <v>47</v>
      </c>
      <c r="X78" s="353" t="s">
        <v>48</v>
      </c>
      <c r="Y78" s="350" t="s">
        <v>49</v>
      </c>
      <c r="Z78" s="370">
        <f t="shared" si="38"/>
        <v>0</v>
      </c>
      <c r="AA78" s="347" t="s">
        <v>87</v>
      </c>
      <c r="AB78" s="348" t="e">
        <f t="shared" si="33"/>
        <v>#VALUE!</v>
      </c>
      <c r="AC78" s="86"/>
      <c r="AD78" s="88"/>
    </row>
    <row r="79" spans="1:35" s="17" customFormat="1" ht="15.75">
      <c r="A79" s="6">
        <v>211</v>
      </c>
      <c r="B79" s="348"/>
      <c r="C79" s="350"/>
      <c r="D79" s="348"/>
      <c r="E79" s="350"/>
      <c r="F79" s="348"/>
      <c r="G79" s="348"/>
      <c r="H79" s="348"/>
      <c r="I79" s="350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65">
        <f aca="true" t="shared" si="43" ref="U79:U91">SUM(B79:T79)</f>
        <v>0</v>
      </c>
      <c r="V79" s="348"/>
      <c r="W79" s="348"/>
      <c r="X79" s="348"/>
      <c r="Y79" s="348"/>
      <c r="Z79" s="370">
        <f>SUM(V79:Y79)</f>
        <v>0</v>
      </c>
      <c r="AA79" s="371"/>
      <c r="AB79" s="348">
        <f t="shared" si="33"/>
        <v>0</v>
      </c>
      <c r="AC79" s="86"/>
      <c r="AD79" s="88"/>
      <c r="AE79" s="57"/>
      <c r="AF79" s="57"/>
      <c r="AG79" s="57"/>
      <c r="AH79" s="57"/>
      <c r="AI79" s="48">
        <f aca="true" t="shared" si="44" ref="AI79:AI91">AA79+H79</f>
        <v>0</v>
      </c>
    </row>
    <row r="80" spans="1:35" s="17" customFormat="1" ht="12.75" customHeight="1">
      <c r="A80" s="16">
        <v>212</v>
      </c>
      <c r="B80" s="350"/>
      <c r="C80" s="348"/>
      <c r="D80" s="348"/>
      <c r="E80" s="348"/>
      <c r="F80" s="348"/>
      <c r="G80" s="348"/>
      <c r="H80" s="350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65">
        <f t="shared" si="43"/>
        <v>0</v>
      </c>
      <c r="V80" s="348"/>
      <c r="W80" s="348"/>
      <c r="X80" s="348"/>
      <c r="Y80" s="348"/>
      <c r="Z80" s="370">
        <f t="shared" si="38"/>
        <v>0</v>
      </c>
      <c r="AA80" s="371"/>
      <c r="AB80" s="348">
        <f t="shared" si="33"/>
        <v>0</v>
      </c>
      <c r="AC80" s="86"/>
      <c r="AD80" s="88"/>
      <c r="AE80" s="57"/>
      <c r="AF80" s="57"/>
      <c r="AG80" s="57"/>
      <c r="AH80" s="57"/>
      <c r="AI80" s="48">
        <f t="shared" si="44"/>
        <v>0</v>
      </c>
    </row>
    <row r="81" spans="1:35" s="17" customFormat="1" ht="15.75">
      <c r="A81" s="16">
        <v>213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65">
        <f t="shared" si="43"/>
        <v>0</v>
      </c>
      <c r="V81" s="348"/>
      <c r="W81" s="348"/>
      <c r="X81" s="348"/>
      <c r="Y81" s="348"/>
      <c r="Z81" s="370">
        <f t="shared" si="38"/>
        <v>0</v>
      </c>
      <c r="AA81" s="371"/>
      <c r="AB81" s="348">
        <f t="shared" si="33"/>
        <v>0</v>
      </c>
      <c r="AC81" s="86"/>
      <c r="AD81" s="88"/>
      <c r="AE81" s="57"/>
      <c r="AF81" s="57"/>
      <c r="AG81" s="57"/>
      <c r="AH81" s="57"/>
      <c r="AI81" s="48">
        <f t="shared" si="44"/>
        <v>0</v>
      </c>
    </row>
    <row r="82" spans="1:35" ht="15.75" hidden="1">
      <c r="A82" s="16">
        <v>221</v>
      </c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65">
        <f t="shared" si="43"/>
        <v>0</v>
      </c>
      <c r="V82" s="348"/>
      <c r="W82" s="348"/>
      <c r="X82" s="348"/>
      <c r="Y82" s="348"/>
      <c r="Z82" s="370">
        <f t="shared" si="38"/>
        <v>0</v>
      </c>
      <c r="AA82" s="371"/>
      <c r="AB82" s="348">
        <f t="shared" si="33"/>
        <v>0</v>
      </c>
      <c r="AC82" s="86"/>
      <c r="AD82" s="88"/>
      <c r="AI82" s="48">
        <f t="shared" si="44"/>
        <v>0</v>
      </c>
    </row>
    <row r="83" spans="1:35" ht="15.75" hidden="1">
      <c r="A83" s="16">
        <v>222</v>
      </c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65">
        <f t="shared" si="43"/>
        <v>0</v>
      </c>
      <c r="V83" s="348"/>
      <c r="W83" s="348"/>
      <c r="X83" s="348"/>
      <c r="Y83" s="348"/>
      <c r="Z83" s="370">
        <f t="shared" si="38"/>
        <v>0</v>
      </c>
      <c r="AA83" s="371"/>
      <c r="AB83" s="348">
        <f t="shared" si="33"/>
        <v>0</v>
      </c>
      <c r="AC83" s="86"/>
      <c r="AD83" s="88"/>
      <c r="AI83" s="48">
        <f t="shared" si="44"/>
        <v>0</v>
      </c>
    </row>
    <row r="84" spans="1:35" ht="15.75" hidden="1">
      <c r="A84" s="16">
        <v>223</v>
      </c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65">
        <f t="shared" si="43"/>
        <v>0</v>
      </c>
      <c r="V84" s="348"/>
      <c r="W84" s="348"/>
      <c r="X84" s="348"/>
      <c r="Y84" s="348"/>
      <c r="Z84" s="370">
        <f t="shared" si="38"/>
        <v>0</v>
      </c>
      <c r="AA84" s="371"/>
      <c r="AB84" s="348">
        <f t="shared" si="33"/>
        <v>0</v>
      </c>
      <c r="AC84" s="86"/>
      <c r="AD84" s="88"/>
      <c r="AI84" s="48">
        <f t="shared" si="44"/>
        <v>0</v>
      </c>
    </row>
    <row r="85" spans="1:35" ht="15.75" hidden="1">
      <c r="A85" s="16">
        <v>224</v>
      </c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65">
        <f t="shared" si="43"/>
        <v>0</v>
      </c>
      <c r="V85" s="348"/>
      <c r="W85" s="348"/>
      <c r="X85" s="348"/>
      <c r="Y85" s="348"/>
      <c r="Z85" s="370">
        <f t="shared" si="38"/>
        <v>0</v>
      </c>
      <c r="AA85" s="371"/>
      <c r="AB85" s="348">
        <f t="shared" si="33"/>
        <v>0</v>
      </c>
      <c r="AC85" s="86"/>
      <c r="AD85" s="88"/>
      <c r="AI85" s="48">
        <f t="shared" si="44"/>
        <v>0</v>
      </c>
    </row>
    <row r="86" spans="1:35" ht="15.75" hidden="1">
      <c r="A86" s="16">
        <v>225</v>
      </c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65">
        <f t="shared" si="43"/>
        <v>0</v>
      </c>
      <c r="V86" s="348"/>
      <c r="W86" s="348"/>
      <c r="X86" s="348"/>
      <c r="Y86" s="348"/>
      <c r="Z86" s="370">
        <f t="shared" si="38"/>
        <v>0</v>
      </c>
      <c r="AA86" s="371"/>
      <c r="AB86" s="348">
        <f t="shared" si="33"/>
        <v>0</v>
      </c>
      <c r="AC86" s="86"/>
      <c r="AD86" s="88"/>
      <c r="AI86" s="48">
        <f t="shared" si="44"/>
        <v>0</v>
      </c>
    </row>
    <row r="87" spans="1:35" ht="15.75" hidden="1">
      <c r="A87" s="16">
        <v>226</v>
      </c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65">
        <f t="shared" si="43"/>
        <v>0</v>
      </c>
      <c r="V87" s="348"/>
      <c r="W87" s="348"/>
      <c r="X87" s="348"/>
      <c r="Y87" s="376"/>
      <c r="Z87" s="370">
        <f t="shared" si="38"/>
        <v>0</v>
      </c>
      <c r="AA87" s="371"/>
      <c r="AB87" s="348">
        <f t="shared" si="33"/>
        <v>0</v>
      </c>
      <c r="AC87" s="86"/>
      <c r="AD87" s="88"/>
      <c r="AI87" s="48">
        <f t="shared" si="44"/>
        <v>0</v>
      </c>
    </row>
    <row r="88" spans="1:35" ht="0.75" customHeight="1" hidden="1">
      <c r="A88" s="16">
        <v>262</v>
      </c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65">
        <f t="shared" si="43"/>
        <v>0</v>
      </c>
      <c r="V88" s="348"/>
      <c r="W88" s="348"/>
      <c r="X88" s="348"/>
      <c r="Y88" s="348"/>
      <c r="Z88" s="370">
        <f t="shared" si="38"/>
        <v>0</v>
      </c>
      <c r="AA88" s="371"/>
      <c r="AB88" s="348">
        <f t="shared" si="33"/>
        <v>0</v>
      </c>
      <c r="AC88" s="86"/>
      <c r="AD88" s="88"/>
      <c r="AI88" s="48">
        <f t="shared" si="44"/>
        <v>0</v>
      </c>
    </row>
    <row r="89" spans="1:35" s="17" customFormat="1" ht="15.75" hidden="1">
      <c r="A89" s="16">
        <v>290</v>
      </c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65">
        <f t="shared" si="43"/>
        <v>0</v>
      </c>
      <c r="V89" s="348"/>
      <c r="W89" s="348"/>
      <c r="X89" s="348"/>
      <c r="Y89" s="348"/>
      <c r="Z89" s="370">
        <f t="shared" si="38"/>
        <v>0</v>
      </c>
      <c r="AA89" s="371"/>
      <c r="AB89" s="348">
        <f t="shared" si="33"/>
        <v>0</v>
      </c>
      <c r="AC89" s="86"/>
      <c r="AD89" s="88"/>
      <c r="AE89" s="57"/>
      <c r="AF89" s="57"/>
      <c r="AG89" s="57"/>
      <c r="AH89" s="57"/>
      <c r="AI89" s="48">
        <f t="shared" si="44"/>
        <v>0</v>
      </c>
    </row>
    <row r="90" spans="1:35" s="17" customFormat="1" ht="15.75" hidden="1">
      <c r="A90" s="16">
        <v>310</v>
      </c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65">
        <f t="shared" si="43"/>
        <v>0</v>
      </c>
      <c r="V90" s="348"/>
      <c r="W90" s="348"/>
      <c r="X90" s="348"/>
      <c r="Y90" s="348"/>
      <c r="Z90" s="370">
        <f t="shared" si="38"/>
        <v>0</v>
      </c>
      <c r="AA90" s="371"/>
      <c r="AB90" s="348">
        <f t="shared" si="33"/>
        <v>0</v>
      </c>
      <c r="AC90" s="86"/>
      <c r="AD90" s="88"/>
      <c r="AE90" s="57"/>
      <c r="AF90" s="57"/>
      <c r="AG90" s="57"/>
      <c r="AH90" s="57"/>
      <c r="AI90" s="48">
        <f t="shared" si="44"/>
        <v>0</v>
      </c>
    </row>
    <row r="91" spans="1:35" ht="15.75" hidden="1">
      <c r="A91" s="16">
        <v>340</v>
      </c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65">
        <f t="shared" si="43"/>
        <v>0</v>
      </c>
      <c r="V91" s="349"/>
      <c r="W91" s="349"/>
      <c r="X91" s="349"/>
      <c r="Y91" s="349"/>
      <c r="Z91" s="370">
        <f t="shared" si="38"/>
        <v>0</v>
      </c>
      <c r="AA91" s="371"/>
      <c r="AB91" s="348">
        <f>U91+Z91+AA91</f>
        <v>0</v>
      </c>
      <c r="AC91" s="86"/>
      <c r="AD91" s="88"/>
      <c r="AI91" s="48">
        <f t="shared" si="44"/>
        <v>0</v>
      </c>
    </row>
    <row r="92" spans="1:36" ht="15">
      <c r="A92" s="6" t="s">
        <v>8</v>
      </c>
      <c r="B92" s="354">
        <f>SUM(B79:B91)</f>
        <v>0</v>
      </c>
      <c r="C92" s="354">
        <f aca="true" t="shared" si="45" ref="C92:AJ92">SUM(C79:C91)</f>
        <v>0</v>
      </c>
      <c r="D92" s="354">
        <f t="shared" si="45"/>
        <v>0</v>
      </c>
      <c r="E92" s="354">
        <f t="shared" si="45"/>
        <v>0</v>
      </c>
      <c r="F92" s="354">
        <f t="shared" si="45"/>
        <v>0</v>
      </c>
      <c r="G92" s="354">
        <f t="shared" si="45"/>
        <v>0</v>
      </c>
      <c r="H92" s="354">
        <f t="shared" si="45"/>
        <v>0</v>
      </c>
      <c r="I92" s="354">
        <f t="shared" si="45"/>
        <v>0</v>
      </c>
      <c r="J92" s="385">
        <f t="shared" si="45"/>
        <v>0</v>
      </c>
      <c r="K92" s="354">
        <f t="shared" si="45"/>
        <v>0</v>
      </c>
      <c r="L92" s="354">
        <f t="shared" si="45"/>
        <v>0</v>
      </c>
      <c r="M92" s="354">
        <f t="shared" si="45"/>
        <v>0</v>
      </c>
      <c r="N92" s="354">
        <f t="shared" si="45"/>
        <v>0</v>
      </c>
      <c r="O92" s="354">
        <f t="shared" si="45"/>
        <v>0</v>
      </c>
      <c r="P92" s="354">
        <f t="shared" si="45"/>
        <v>0</v>
      </c>
      <c r="Q92" s="354">
        <f t="shared" si="45"/>
        <v>0</v>
      </c>
      <c r="R92" s="354">
        <f t="shared" si="45"/>
        <v>0</v>
      </c>
      <c r="S92" s="354">
        <f t="shared" si="45"/>
        <v>0</v>
      </c>
      <c r="T92" s="354">
        <f t="shared" si="45"/>
        <v>0</v>
      </c>
      <c r="U92" s="386">
        <f t="shared" si="45"/>
        <v>0</v>
      </c>
      <c r="V92" s="354">
        <f t="shared" si="45"/>
        <v>0</v>
      </c>
      <c r="W92" s="354">
        <f t="shared" si="45"/>
        <v>0</v>
      </c>
      <c r="X92" s="354">
        <f t="shared" si="45"/>
        <v>0</v>
      </c>
      <c r="Y92" s="354">
        <f t="shared" si="45"/>
        <v>0</v>
      </c>
      <c r="Z92" s="386">
        <f t="shared" si="45"/>
        <v>0</v>
      </c>
      <c r="AA92" s="354">
        <f t="shared" si="45"/>
        <v>0</v>
      </c>
      <c r="AB92" s="348">
        <f>U92+Z92+AA92</f>
        <v>0</v>
      </c>
      <c r="AC92" s="17">
        <f t="shared" si="45"/>
        <v>0</v>
      </c>
      <c r="AD92" s="17">
        <f t="shared" si="45"/>
        <v>0</v>
      </c>
      <c r="AE92" s="17">
        <f t="shared" si="45"/>
        <v>0</v>
      </c>
      <c r="AF92" s="17">
        <f t="shared" si="45"/>
        <v>0</v>
      </c>
      <c r="AG92" s="17">
        <f t="shared" si="45"/>
        <v>0</v>
      </c>
      <c r="AH92" s="17">
        <f t="shared" si="45"/>
        <v>0</v>
      </c>
      <c r="AI92" s="17">
        <f t="shared" si="45"/>
        <v>0</v>
      </c>
      <c r="AJ92" s="17">
        <f t="shared" si="45"/>
        <v>0</v>
      </c>
    </row>
    <row r="93" spans="2:28" ht="15.75">
      <c r="B93" s="387"/>
      <c r="U93" s="365"/>
      <c r="AB93" s="348">
        <f>U93+Z93+AA93</f>
        <v>0</v>
      </c>
    </row>
    <row r="94" spans="2:30" ht="15.75">
      <c r="B94" s="387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88"/>
      <c r="V94" s="355"/>
      <c r="W94" s="355"/>
      <c r="X94" s="355"/>
      <c r="Y94" s="355"/>
      <c r="Z94" s="388"/>
      <c r="AA94" s="389"/>
      <c r="AB94" s="348">
        <f>U94+Z94+AA94</f>
        <v>0</v>
      </c>
      <c r="AC94" s="24"/>
      <c r="AD94" s="89"/>
    </row>
    <row r="95" spans="1:30" ht="15.75" customHeight="1">
      <c r="A95" s="1468" t="s">
        <v>82</v>
      </c>
      <c r="B95" s="1468"/>
      <c r="C95" s="1468"/>
      <c r="D95" s="1468"/>
      <c r="E95" s="1468"/>
      <c r="F95" s="1468"/>
      <c r="G95" s="1468"/>
      <c r="H95" s="1468"/>
      <c r="I95" s="1468"/>
      <c r="J95" s="1468"/>
      <c r="K95" s="1468"/>
      <c r="L95" s="1468"/>
      <c r="M95" s="1468"/>
      <c r="N95" s="1468"/>
      <c r="O95" s="1468"/>
      <c r="P95" s="1468"/>
      <c r="Q95" s="1468"/>
      <c r="R95" s="1468"/>
      <c r="S95" s="1468"/>
      <c r="T95" s="1468"/>
      <c r="U95" s="1468"/>
      <c r="V95" s="1468"/>
      <c r="W95" s="1468"/>
      <c r="X95" s="1468"/>
      <c r="Y95" s="1468"/>
      <c r="Z95" s="1468"/>
      <c r="AA95" s="1468"/>
      <c r="AB95" s="1469"/>
      <c r="AC95" s="81"/>
      <c r="AD95" s="88"/>
    </row>
    <row r="96" ht="15" hidden="1">
      <c r="AB96" s="348" t="e">
        <f>#REF!+AA96</f>
        <v>#REF!</v>
      </c>
    </row>
    <row r="97" ht="15" hidden="1">
      <c r="AB97" s="348" t="e">
        <f>#REF!+AA97</f>
        <v>#REF!</v>
      </c>
    </row>
    <row r="98" spans="4:30" ht="23.25" hidden="1">
      <c r="D98" s="1478" t="s">
        <v>92</v>
      </c>
      <c r="E98" s="1479"/>
      <c r="F98" s="1479"/>
      <c r="G98" s="1479"/>
      <c r="H98" s="1479"/>
      <c r="I98" s="1479"/>
      <c r="J98" s="1479"/>
      <c r="K98" s="1479"/>
      <c r="L98" s="1479"/>
      <c r="M98" s="1479"/>
      <c r="N98" s="1479"/>
      <c r="O98" s="1479"/>
      <c r="P98" s="1479"/>
      <c r="Q98" s="1479"/>
      <c r="R98" s="1479"/>
      <c r="S98" s="1479"/>
      <c r="T98" s="1479"/>
      <c r="U98" s="1479"/>
      <c r="V98" s="1479"/>
      <c r="W98" s="1479"/>
      <c r="X98" s="1479"/>
      <c r="Z98" s="370"/>
      <c r="AA98" s="371"/>
      <c r="AB98" s="348" t="e">
        <f>#REF!+AA98</f>
        <v>#REF!</v>
      </c>
      <c r="AC98" s="86"/>
      <c r="AD98" s="88"/>
    </row>
    <row r="99" spans="1:30" ht="30">
      <c r="A99" s="9" t="s">
        <v>7</v>
      </c>
      <c r="B99" s="353" t="s">
        <v>9</v>
      </c>
      <c r="C99" s="353" t="s">
        <v>10</v>
      </c>
      <c r="D99" s="353" t="s">
        <v>11</v>
      </c>
      <c r="E99" s="353" t="s">
        <v>12</v>
      </c>
      <c r="F99" s="353" t="s">
        <v>13</v>
      </c>
      <c r="G99" s="353" t="s">
        <v>14</v>
      </c>
      <c r="H99" s="353" t="s">
        <v>15</v>
      </c>
      <c r="I99" s="353" t="s">
        <v>16</v>
      </c>
      <c r="J99" s="353" t="s">
        <v>17</v>
      </c>
      <c r="K99" s="353" t="s">
        <v>18</v>
      </c>
      <c r="L99" s="353" t="s">
        <v>19</v>
      </c>
      <c r="M99" s="353" t="s">
        <v>20</v>
      </c>
      <c r="N99" s="353" t="s">
        <v>21</v>
      </c>
      <c r="O99" s="353" t="s">
        <v>22</v>
      </c>
      <c r="P99" s="353" t="s">
        <v>23</v>
      </c>
      <c r="Q99" s="353" t="s">
        <v>24</v>
      </c>
      <c r="R99" s="353" t="s">
        <v>25</v>
      </c>
      <c r="S99" s="353" t="s">
        <v>26</v>
      </c>
      <c r="T99" s="353" t="s">
        <v>27</v>
      </c>
      <c r="U99" s="363" t="s">
        <v>56</v>
      </c>
      <c r="V99" s="353" t="s">
        <v>46</v>
      </c>
      <c r="W99" s="353" t="s">
        <v>47</v>
      </c>
      <c r="X99" s="353" t="s">
        <v>48</v>
      </c>
      <c r="Y99" s="350" t="s">
        <v>49</v>
      </c>
      <c r="Z99" s="370" t="s">
        <v>97</v>
      </c>
      <c r="AA99" s="347" t="s">
        <v>87</v>
      </c>
      <c r="AB99" s="348" t="s">
        <v>52</v>
      </c>
      <c r="AC99" s="86"/>
      <c r="AD99" s="88"/>
    </row>
    <row r="100" spans="1:35" s="17" customFormat="1" ht="15.75">
      <c r="A100" s="6">
        <v>211</v>
      </c>
      <c r="B100" s="348"/>
      <c r="C100" s="350"/>
      <c r="D100" s="348"/>
      <c r="E100" s="350"/>
      <c r="F100" s="348"/>
      <c r="G100" s="348"/>
      <c r="H100" s="348"/>
      <c r="I100" s="350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65">
        <f aca="true" t="shared" si="46" ref="U100:U112">SUM(B100:T100)</f>
        <v>0</v>
      </c>
      <c r="V100" s="348"/>
      <c r="W100" s="348"/>
      <c r="X100" s="348"/>
      <c r="Y100" s="348"/>
      <c r="Z100" s="370">
        <f>SUM(V100:Y100)</f>
        <v>0</v>
      </c>
      <c r="AA100" s="371"/>
      <c r="AB100" s="348" t="e">
        <f>#REF!+AA100</f>
        <v>#REF!</v>
      </c>
      <c r="AC100" s="86"/>
      <c r="AD100" s="88"/>
      <c r="AE100" s="57"/>
      <c r="AF100" s="57"/>
      <c r="AG100" s="57"/>
      <c r="AH100" s="57"/>
      <c r="AI100" s="48">
        <f aca="true" t="shared" si="47" ref="AI100:AI112">AA100+H100</f>
        <v>0</v>
      </c>
    </row>
    <row r="101" spans="1:35" s="17" customFormat="1" ht="12.75" customHeight="1">
      <c r="A101" s="16">
        <v>212</v>
      </c>
      <c r="B101" s="350"/>
      <c r="C101" s="348"/>
      <c r="D101" s="348"/>
      <c r="E101" s="348"/>
      <c r="F101" s="348"/>
      <c r="G101" s="348"/>
      <c r="H101" s="350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65">
        <f t="shared" si="46"/>
        <v>0</v>
      </c>
      <c r="V101" s="348"/>
      <c r="W101" s="348"/>
      <c r="X101" s="348"/>
      <c r="Y101" s="348"/>
      <c r="Z101" s="370">
        <f aca="true" t="shared" si="48" ref="Z101:Z112">SUM(V101:Y101)</f>
        <v>0</v>
      </c>
      <c r="AA101" s="371"/>
      <c r="AB101" s="348" t="e">
        <f>#REF!+AA101</f>
        <v>#REF!</v>
      </c>
      <c r="AC101" s="86"/>
      <c r="AD101" s="88"/>
      <c r="AE101" s="57"/>
      <c r="AF101" s="57"/>
      <c r="AG101" s="57"/>
      <c r="AH101" s="57"/>
      <c r="AI101" s="48">
        <f t="shared" si="47"/>
        <v>0</v>
      </c>
    </row>
    <row r="102" spans="1:35" s="17" customFormat="1" ht="15.75">
      <c r="A102" s="16">
        <v>213</v>
      </c>
      <c r="B102" s="348"/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65">
        <f t="shared" si="46"/>
        <v>0</v>
      </c>
      <c r="V102" s="348"/>
      <c r="W102" s="348"/>
      <c r="X102" s="348"/>
      <c r="Y102" s="348"/>
      <c r="Z102" s="370">
        <f t="shared" si="48"/>
        <v>0</v>
      </c>
      <c r="AA102" s="371"/>
      <c r="AB102" s="348" t="e">
        <f>#REF!+AA102</f>
        <v>#REF!</v>
      </c>
      <c r="AC102" s="86"/>
      <c r="AD102" s="88"/>
      <c r="AE102" s="57"/>
      <c r="AF102" s="57"/>
      <c r="AG102" s="57"/>
      <c r="AH102" s="57"/>
      <c r="AI102" s="48">
        <f t="shared" si="47"/>
        <v>0</v>
      </c>
    </row>
    <row r="103" spans="1:35" ht="15.75">
      <c r="A103" s="16">
        <v>221</v>
      </c>
      <c r="B103" s="348"/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348"/>
      <c r="U103" s="365">
        <f t="shared" si="46"/>
        <v>0</v>
      </c>
      <c r="V103" s="348"/>
      <c r="W103" s="348"/>
      <c r="X103" s="348"/>
      <c r="Y103" s="348"/>
      <c r="Z103" s="370">
        <f t="shared" si="48"/>
        <v>0</v>
      </c>
      <c r="AA103" s="371"/>
      <c r="AB103" s="371"/>
      <c r="AC103" s="86"/>
      <c r="AD103" s="88"/>
      <c r="AI103" s="48">
        <f t="shared" si="47"/>
        <v>0</v>
      </c>
    </row>
    <row r="104" spans="1:35" ht="15.75">
      <c r="A104" s="16">
        <v>222</v>
      </c>
      <c r="B104" s="348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65">
        <f t="shared" si="46"/>
        <v>0</v>
      </c>
      <c r="V104" s="348"/>
      <c r="W104" s="348"/>
      <c r="X104" s="348"/>
      <c r="Y104" s="348"/>
      <c r="Z104" s="370">
        <f t="shared" si="48"/>
        <v>0</v>
      </c>
      <c r="AA104" s="371"/>
      <c r="AB104" s="371"/>
      <c r="AC104" s="86"/>
      <c r="AD104" s="88"/>
      <c r="AI104" s="48">
        <f t="shared" si="47"/>
        <v>0</v>
      </c>
    </row>
    <row r="105" spans="1:35" ht="15.75">
      <c r="A105" s="16">
        <v>223</v>
      </c>
      <c r="B105" s="348"/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65">
        <f t="shared" si="46"/>
        <v>0</v>
      </c>
      <c r="V105" s="348"/>
      <c r="W105" s="348"/>
      <c r="X105" s="348"/>
      <c r="Y105" s="348"/>
      <c r="Z105" s="370">
        <f t="shared" si="48"/>
        <v>0</v>
      </c>
      <c r="AA105" s="371"/>
      <c r="AB105" s="371"/>
      <c r="AC105" s="86"/>
      <c r="AD105" s="88"/>
      <c r="AI105" s="48">
        <f t="shared" si="47"/>
        <v>0</v>
      </c>
    </row>
    <row r="106" spans="1:35" ht="15.75">
      <c r="A106" s="16">
        <v>224</v>
      </c>
      <c r="B106" s="348"/>
      <c r="C106" s="348"/>
      <c r="D106" s="348"/>
      <c r="E106" s="348"/>
      <c r="F106" s="348"/>
      <c r="G106" s="348"/>
      <c r="H106" s="348"/>
      <c r="I106" s="348"/>
      <c r="J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65">
        <f t="shared" si="46"/>
        <v>0</v>
      </c>
      <c r="V106" s="348"/>
      <c r="W106" s="348"/>
      <c r="X106" s="348"/>
      <c r="Y106" s="348"/>
      <c r="Z106" s="370">
        <f t="shared" si="48"/>
        <v>0</v>
      </c>
      <c r="AA106" s="371"/>
      <c r="AB106" s="371"/>
      <c r="AC106" s="86"/>
      <c r="AD106" s="88"/>
      <c r="AI106" s="48">
        <f t="shared" si="47"/>
        <v>0</v>
      </c>
    </row>
    <row r="107" spans="1:35" ht="15.75">
      <c r="A107" s="16">
        <v>225</v>
      </c>
      <c r="B107" s="348"/>
      <c r="C107" s="348"/>
      <c r="D107" s="348"/>
      <c r="E107" s="348"/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  <c r="P107" s="348"/>
      <c r="Q107" s="348"/>
      <c r="R107" s="348"/>
      <c r="S107" s="348"/>
      <c r="T107" s="348"/>
      <c r="U107" s="365">
        <f t="shared" si="46"/>
        <v>0</v>
      </c>
      <c r="V107" s="348"/>
      <c r="W107" s="348"/>
      <c r="X107" s="348"/>
      <c r="Y107" s="348"/>
      <c r="Z107" s="370">
        <f t="shared" si="48"/>
        <v>0</v>
      </c>
      <c r="AA107" s="371"/>
      <c r="AB107" s="371"/>
      <c r="AC107" s="86"/>
      <c r="AD107" s="88"/>
      <c r="AI107" s="48">
        <f t="shared" si="47"/>
        <v>0</v>
      </c>
    </row>
    <row r="108" spans="1:35" ht="15.75">
      <c r="A108" s="16">
        <v>226</v>
      </c>
      <c r="B108" s="348"/>
      <c r="C108" s="348"/>
      <c r="D108" s="348"/>
      <c r="E108" s="348"/>
      <c r="F108" s="348"/>
      <c r="G108" s="348"/>
      <c r="H108" s="348"/>
      <c r="I108" s="348"/>
      <c r="J108" s="348"/>
      <c r="K108" s="348"/>
      <c r="L108" s="348"/>
      <c r="M108" s="348"/>
      <c r="N108" s="348"/>
      <c r="O108" s="348"/>
      <c r="P108" s="348"/>
      <c r="Q108" s="348"/>
      <c r="R108" s="348"/>
      <c r="S108" s="348"/>
      <c r="T108" s="348"/>
      <c r="U108" s="365">
        <f t="shared" si="46"/>
        <v>0</v>
      </c>
      <c r="V108" s="348"/>
      <c r="W108" s="348"/>
      <c r="X108" s="348"/>
      <c r="Y108" s="376"/>
      <c r="Z108" s="370">
        <f t="shared" si="48"/>
        <v>0</v>
      </c>
      <c r="AA108" s="371"/>
      <c r="AB108" s="371"/>
      <c r="AC108" s="86"/>
      <c r="AD108" s="88"/>
      <c r="AI108" s="48">
        <f t="shared" si="47"/>
        <v>0</v>
      </c>
    </row>
    <row r="109" spans="1:35" ht="0.75" customHeight="1">
      <c r="A109" s="16">
        <v>262</v>
      </c>
      <c r="B109" s="348"/>
      <c r="C109" s="348"/>
      <c r="D109" s="348"/>
      <c r="E109" s="348"/>
      <c r="F109" s="348"/>
      <c r="G109" s="348"/>
      <c r="H109" s="348"/>
      <c r="I109" s="348"/>
      <c r="J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65">
        <f t="shared" si="46"/>
        <v>0</v>
      </c>
      <c r="V109" s="348"/>
      <c r="W109" s="348"/>
      <c r="X109" s="348"/>
      <c r="Y109" s="348"/>
      <c r="Z109" s="370">
        <f t="shared" si="48"/>
        <v>0</v>
      </c>
      <c r="AA109" s="371"/>
      <c r="AB109" s="371"/>
      <c r="AC109" s="86"/>
      <c r="AD109" s="88"/>
      <c r="AI109" s="48">
        <f t="shared" si="47"/>
        <v>0</v>
      </c>
    </row>
    <row r="110" spans="1:35" s="17" customFormat="1" ht="15.75">
      <c r="A110" s="16">
        <v>290</v>
      </c>
      <c r="B110" s="348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65">
        <f t="shared" si="46"/>
        <v>0</v>
      </c>
      <c r="V110" s="348"/>
      <c r="W110" s="348"/>
      <c r="X110" s="348"/>
      <c r="Y110" s="348"/>
      <c r="Z110" s="370">
        <f t="shared" si="48"/>
        <v>0</v>
      </c>
      <c r="AA110" s="371"/>
      <c r="AB110" s="371"/>
      <c r="AC110" s="86"/>
      <c r="AD110" s="88"/>
      <c r="AE110" s="57"/>
      <c r="AF110" s="57"/>
      <c r="AG110" s="57"/>
      <c r="AH110" s="57"/>
      <c r="AI110" s="48">
        <f t="shared" si="47"/>
        <v>0</v>
      </c>
    </row>
    <row r="111" spans="1:35" s="17" customFormat="1" ht="15.75">
      <c r="A111" s="16">
        <v>310</v>
      </c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65">
        <f t="shared" si="46"/>
        <v>0</v>
      </c>
      <c r="V111" s="348"/>
      <c r="W111" s="348"/>
      <c r="X111" s="348"/>
      <c r="Y111" s="348"/>
      <c r="Z111" s="370">
        <f t="shared" si="48"/>
        <v>0</v>
      </c>
      <c r="AA111" s="371"/>
      <c r="AB111" s="371"/>
      <c r="AC111" s="86"/>
      <c r="AD111" s="88"/>
      <c r="AE111" s="57"/>
      <c r="AF111" s="57"/>
      <c r="AG111" s="57"/>
      <c r="AH111" s="57"/>
      <c r="AI111" s="48">
        <f t="shared" si="47"/>
        <v>0</v>
      </c>
    </row>
    <row r="112" spans="1:35" ht="15.75">
      <c r="A112" s="16">
        <v>340</v>
      </c>
      <c r="B112" s="349"/>
      <c r="C112" s="349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65">
        <f t="shared" si="46"/>
        <v>0</v>
      </c>
      <c r="V112" s="349"/>
      <c r="W112" s="349"/>
      <c r="X112" s="349"/>
      <c r="Y112" s="349"/>
      <c r="Z112" s="370">
        <f t="shared" si="48"/>
        <v>0</v>
      </c>
      <c r="AA112" s="371"/>
      <c r="AB112" s="371"/>
      <c r="AC112" s="86"/>
      <c r="AD112" s="88"/>
      <c r="AI112" s="48">
        <f t="shared" si="47"/>
        <v>0</v>
      </c>
    </row>
    <row r="113" spans="1:36" ht="12.75">
      <c r="A113" s="82" t="s">
        <v>8</v>
      </c>
      <c r="B113" s="354">
        <f>SUM(B100:B112)</f>
        <v>0</v>
      </c>
      <c r="C113" s="354">
        <f aca="true" t="shared" si="49" ref="C113:Z113">SUM(C100:C112)</f>
        <v>0</v>
      </c>
      <c r="D113" s="354">
        <f t="shared" si="49"/>
        <v>0</v>
      </c>
      <c r="E113" s="354">
        <f t="shared" si="49"/>
        <v>0</v>
      </c>
      <c r="F113" s="354">
        <f t="shared" si="49"/>
        <v>0</v>
      </c>
      <c r="G113" s="354">
        <f t="shared" si="49"/>
        <v>0</v>
      </c>
      <c r="H113" s="354">
        <f t="shared" si="49"/>
        <v>0</v>
      </c>
      <c r="I113" s="354">
        <f t="shared" si="49"/>
        <v>0</v>
      </c>
      <c r="J113" s="385">
        <f t="shared" si="49"/>
        <v>0</v>
      </c>
      <c r="K113" s="354">
        <f t="shared" si="49"/>
        <v>0</v>
      </c>
      <c r="L113" s="354">
        <f t="shared" si="49"/>
        <v>0</v>
      </c>
      <c r="M113" s="354">
        <f t="shared" si="49"/>
        <v>0</v>
      </c>
      <c r="N113" s="354">
        <f t="shared" si="49"/>
        <v>0</v>
      </c>
      <c r="O113" s="354">
        <f t="shared" si="49"/>
        <v>0</v>
      </c>
      <c r="P113" s="354">
        <f t="shared" si="49"/>
        <v>0</v>
      </c>
      <c r="Q113" s="354">
        <f t="shared" si="49"/>
        <v>0</v>
      </c>
      <c r="R113" s="354">
        <f t="shared" si="49"/>
        <v>0</v>
      </c>
      <c r="S113" s="354">
        <f t="shared" si="49"/>
        <v>0</v>
      </c>
      <c r="T113" s="354">
        <f t="shared" si="49"/>
        <v>0</v>
      </c>
      <c r="U113" s="386">
        <f t="shared" si="49"/>
        <v>0</v>
      </c>
      <c r="V113" s="354">
        <f t="shared" si="49"/>
        <v>0</v>
      </c>
      <c r="W113" s="354">
        <f t="shared" si="49"/>
        <v>0</v>
      </c>
      <c r="X113" s="354">
        <f t="shared" si="49"/>
        <v>0</v>
      </c>
      <c r="Y113" s="354">
        <f t="shared" si="49"/>
        <v>0</v>
      </c>
      <c r="Z113" s="386">
        <f t="shared" si="49"/>
        <v>0</v>
      </c>
      <c r="AA113" s="354">
        <f aca="true" t="shared" si="50" ref="AA113:AJ113">SUM(AA100:AA112)</f>
        <v>0</v>
      </c>
      <c r="AB113" s="354" t="e">
        <f t="shared" si="50"/>
        <v>#REF!</v>
      </c>
      <c r="AC113" s="93">
        <f t="shared" si="50"/>
        <v>0</v>
      </c>
      <c r="AD113" s="93">
        <f t="shared" si="50"/>
        <v>0</v>
      </c>
      <c r="AE113" s="93">
        <f t="shared" si="50"/>
        <v>0</v>
      </c>
      <c r="AF113" s="93">
        <f t="shared" si="50"/>
        <v>0</v>
      </c>
      <c r="AG113" s="93">
        <f t="shared" si="50"/>
        <v>0</v>
      </c>
      <c r="AH113" s="93">
        <f t="shared" si="50"/>
        <v>0</v>
      </c>
      <c r="AI113" s="93">
        <f t="shared" si="50"/>
        <v>0</v>
      </c>
      <c r="AJ113" s="93">
        <f t="shared" si="50"/>
        <v>0</v>
      </c>
    </row>
  </sheetData>
  <sheetProtection/>
  <mergeCells count="13">
    <mergeCell ref="D98:X98"/>
    <mergeCell ref="B1:Z2"/>
    <mergeCell ref="D77:X77"/>
    <mergeCell ref="V41:Y41"/>
    <mergeCell ref="AD1:AI1"/>
    <mergeCell ref="AE3:AH3"/>
    <mergeCell ref="A41:T41"/>
    <mergeCell ref="A60:T60"/>
    <mergeCell ref="A95:AB95"/>
    <mergeCell ref="A23:U23"/>
    <mergeCell ref="V23:Z23"/>
    <mergeCell ref="V60:Z60"/>
    <mergeCell ref="V3:Z3"/>
  </mergeCells>
  <printOptions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49" r:id="rId1"/>
  <rowBreaks count="1" manualBreakCount="1">
    <brk id="7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BY181"/>
  <sheetViews>
    <sheetView view="pageBreakPreview" zoomScale="40" zoomScaleSheetLayoutView="40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4" sqref="C74"/>
    </sheetView>
  </sheetViews>
  <sheetFormatPr defaultColWidth="9.140625" defaultRowHeight="12.75"/>
  <cols>
    <col min="1" max="1" width="63.140625" style="99" customWidth="1"/>
    <col min="2" max="2" width="0.5625" style="99" customWidth="1"/>
    <col min="3" max="3" width="17.8515625" style="99" customWidth="1"/>
    <col min="4" max="4" width="21.00390625" style="99" customWidth="1"/>
    <col min="5" max="5" width="19.8515625" style="99" customWidth="1"/>
    <col min="6" max="58" width="24.421875" style="99" customWidth="1"/>
    <col min="59" max="61" width="24.421875" style="99" hidden="1" customWidth="1"/>
    <col min="62" max="63" width="11.7109375" style="99" customWidth="1"/>
    <col min="64" max="64" width="11.140625" style="576" customWidth="1"/>
    <col min="65" max="65" width="12.57421875" style="576" customWidth="1"/>
    <col min="66" max="66" width="10.57421875" style="576" bestFit="1" customWidth="1"/>
    <col min="67" max="67" width="10.421875" style="576" customWidth="1"/>
    <col min="68" max="68" width="12.57421875" style="576" customWidth="1"/>
    <col min="69" max="69" width="13.57421875" style="576" customWidth="1"/>
    <col min="70" max="70" width="18.28125" style="576" customWidth="1"/>
    <col min="71" max="71" width="13.421875" style="576" customWidth="1"/>
    <col min="72" max="72" width="10.8515625" style="0" bestFit="1" customWidth="1"/>
    <col min="73" max="73" width="14.421875" style="0" bestFit="1" customWidth="1"/>
    <col min="74" max="74" width="12.57421875" style="0" customWidth="1"/>
    <col min="77" max="77" width="13.28125" style="0" customWidth="1"/>
  </cols>
  <sheetData>
    <row r="1" spans="1:47" ht="18.75" hidden="1">
      <c r="A1" s="1485" t="s">
        <v>102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  <c r="N1" s="1485"/>
      <c r="O1" s="1485"/>
      <c r="P1" s="1485"/>
      <c r="Q1" s="1485"/>
      <c r="R1" s="1485"/>
      <c r="S1" s="1485"/>
      <c r="T1" s="1485"/>
      <c r="U1" s="1485"/>
      <c r="V1" s="1485"/>
      <c r="W1" s="1485"/>
      <c r="X1" s="1485"/>
      <c r="Y1" s="1485"/>
      <c r="Z1" s="1485"/>
      <c r="AA1" s="1485"/>
      <c r="AB1" s="1485"/>
      <c r="AC1" s="1485"/>
      <c r="AD1" s="1485"/>
      <c r="AE1" s="1485"/>
      <c r="AF1" s="1485"/>
      <c r="AG1" s="1485"/>
      <c r="AH1" s="1485"/>
      <c r="AI1" s="1485"/>
      <c r="AJ1" s="1485"/>
      <c r="AK1" s="1485"/>
      <c r="AL1" s="1485"/>
      <c r="AM1" s="1485"/>
      <c r="AN1" s="1485"/>
      <c r="AO1" s="1485"/>
      <c r="AP1" s="1485"/>
      <c r="AQ1" s="1485"/>
      <c r="AR1" s="1485"/>
      <c r="AS1" s="1485"/>
      <c r="AT1" s="565"/>
      <c r="AU1" s="565"/>
    </row>
    <row r="2" spans="1:71" s="17" customFormat="1" ht="24" customHeight="1" hidden="1">
      <c r="A2" s="1489" t="s">
        <v>153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  <c r="AA2" s="1489"/>
      <c r="AB2" s="1489"/>
      <c r="AC2" s="1489"/>
      <c r="AD2" s="1489"/>
      <c r="AE2" s="1489"/>
      <c r="AF2" s="1489"/>
      <c r="AG2" s="1489"/>
      <c r="AH2" s="1489"/>
      <c r="AI2" s="1489"/>
      <c r="AJ2" s="1489"/>
      <c r="AK2" s="1489"/>
      <c r="AL2" s="1489"/>
      <c r="AM2" s="1489"/>
      <c r="AN2" s="1489"/>
      <c r="AO2" s="1489"/>
      <c r="AP2" s="1489"/>
      <c r="AQ2" s="1489"/>
      <c r="AR2" s="1489"/>
      <c r="AS2" s="1489"/>
      <c r="AT2" s="1489"/>
      <c r="AU2" s="1489"/>
      <c r="AV2" s="1489"/>
      <c r="AW2" s="1489"/>
      <c r="AX2" s="1489"/>
      <c r="AY2" s="1489"/>
      <c r="AZ2" s="1489"/>
      <c r="BA2" s="1489"/>
      <c r="BB2" s="1489"/>
      <c r="BC2" s="1489"/>
      <c r="BD2" s="1489"/>
      <c r="BE2" s="1489"/>
      <c r="BF2" s="1489"/>
      <c r="BG2" s="1489"/>
      <c r="BH2" s="566"/>
      <c r="BI2" s="566"/>
      <c r="BJ2" s="99">
        <f>BJ3/BJ12</f>
        <v>62929.008813056374</v>
      </c>
      <c r="BK2" s="99"/>
      <c r="BL2" s="1488" t="s">
        <v>95</v>
      </c>
      <c r="BM2" s="1488"/>
      <c r="BN2" s="1488"/>
      <c r="BO2" s="1488"/>
      <c r="BP2" s="1488"/>
      <c r="BQ2" s="1488"/>
      <c r="BR2" s="576"/>
      <c r="BS2" s="576"/>
    </row>
    <row r="3" spans="1:63" ht="15.75" customHeight="1" hidden="1">
      <c r="A3" s="1491" t="s">
        <v>100</v>
      </c>
      <c r="B3" s="1491"/>
      <c r="C3" s="1491"/>
      <c r="D3" s="1491"/>
      <c r="E3" s="1491"/>
      <c r="F3" s="1491"/>
      <c r="G3" s="1491"/>
      <c r="H3" s="1491"/>
      <c r="I3" s="1491"/>
      <c r="J3" s="1491"/>
      <c r="K3" s="1491"/>
      <c r="L3" s="1491"/>
      <c r="M3" s="1491"/>
      <c r="N3" s="1491"/>
      <c r="O3" s="1491"/>
      <c r="P3" s="1491"/>
      <c r="Q3" s="1491"/>
      <c r="R3" s="1491"/>
      <c r="S3" s="1491"/>
      <c r="T3" s="1491"/>
      <c r="U3" s="1491"/>
      <c r="V3" s="1491"/>
      <c r="W3" s="1491"/>
      <c r="X3" s="1491"/>
      <c r="Y3" s="1491"/>
      <c r="Z3" s="1491"/>
      <c r="AA3" s="1491"/>
      <c r="AB3" s="1491"/>
      <c r="AC3" s="1491"/>
      <c r="AD3" s="1491"/>
      <c r="AE3" s="1491"/>
      <c r="AF3" s="1491"/>
      <c r="AG3" s="1491"/>
      <c r="AH3" s="1491"/>
      <c r="AI3" s="1491"/>
      <c r="AJ3" s="1491"/>
      <c r="AK3" s="1491"/>
      <c r="AL3" s="1491"/>
      <c r="AM3" s="1491"/>
      <c r="AN3" s="1491"/>
      <c r="AO3" s="1491"/>
      <c r="AP3" s="1491"/>
      <c r="AQ3" s="1491"/>
      <c r="AR3" s="1491"/>
      <c r="AS3" s="1491"/>
      <c r="AT3" s="1491"/>
      <c r="AU3" s="1491"/>
      <c r="AV3" s="1491"/>
      <c r="AW3" s="1491"/>
      <c r="AX3" s="1491"/>
      <c r="AY3" s="1491"/>
      <c r="AZ3" s="1491"/>
      <c r="BA3" s="1491"/>
      <c r="BB3" s="1491"/>
      <c r="BC3" s="1491"/>
      <c r="BD3" s="1491"/>
      <c r="BE3" s="1491"/>
      <c r="BF3" s="1491"/>
      <c r="BG3" s="1491"/>
      <c r="BH3" s="564"/>
      <c r="BI3" s="564"/>
      <c r="BJ3" s="118">
        <f>BJ6+BJ7</f>
        <v>424141519.4</v>
      </c>
      <c r="BK3" s="118"/>
    </row>
    <row r="4" spans="1:70" ht="39.75" customHeight="1" hidden="1">
      <c r="A4" s="108"/>
      <c r="B4" s="108"/>
      <c r="C4" s="108"/>
      <c r="D4" s="108"/>
      <c r="E4" s="108"/>
      <c r="F4" s="108"/>
      <c r="G4" s="567"/>
      <c r="H4" s="567"/>
      <c r="BL4" s="1492" t="s">
        <v>71</v>
      </c>
      <c r="BM4" s="1492"/>
      <c r="BN4" s="1492"/>
      <c r="BO4" s="1492"/>
      <c r="BP4" s="1492"/>
      <c r="BQ4" s="1492"/>
      <c r="BR4" s="1492"/>
    </row>
    <row r="5" spans="1:77" s="125" customFormat="1" ht="49.5" customHeight="1" hidden="1">
      <c r="A5" s="123" t="s">
        <v>0</v>
      </c>
      <c r="B5" s="123" t="s">
        <v>4</v>
      </c>
      <c r="C5" s="168"/>
      <c r="D5" s="168"/>
      <c r="E5" s="168"/>
      <c r="F5" s="124" t="s">
        <v>9</v>
      </c>
      <c r="G5" s="807"/>
      <c r="H5" s="807"/>
      <c r="I5" s="807" t="s">
        <v>10</v>
      </c>
      <c r="J5" s="807"/>
      <c r="K5" s="807"/>
      <c r="L5" s="807" t="s">
        <v>11</v>
      </c>
      <c r="M5" s="807"/>
      <c r="N5" s="807"/>
      <c r="O5" s="807" t="s">
        <v>12</v>
      </c>
      <c r="P5" s="807"/>
      <c r="Q5" s="807"/>
      <c r="R5" s="807" t="s">
        <v>13</v>
      </c>
      <c r="S5" s="807"/>
      <c r="T5" s="807"/>
      <c r="U5" s="807" t="s">
        <v>14</v>
      </c>
      <c r="V5" s="807"/>
      <c r="W5" s="807"/>
      <c r="X5" s="807" t="s">
        <v>15</v>
      </c>
      <c r="Y5" s="807"/>
      <c r="Z5" s="807"/>
      <c r="AA5" s="807" t="s">
        <v>16</v>
      </c>
      <c r="AB5" s="807"/>
      <c r="AC5" s="807"/>
      <c r="AD5" s="807" t="s">
        <v>17</v>
      </c>
      <c r="AE5" s="807"/>
      <c r="AF5" s="807"/>
      <c r="AG5" s="807" t="s">
        <v>18</v>
      </c>
      <c r="AH5" s="807"/>
      <c r="AI5" s="807"/>
      <c r="AJ5" s="807" t="s">
        <v>19</v>
      </c>
      <c r="AK5" s="807"/>
      <c r="AL5" s="807"/>
      <c r="AM5" s="807" t="s">
        <v>20</v>
      </c>
      <c r="AN5" s="807"/>
      <c r="AO5" s="807"/>
      <c r="AP5" s="807" t="s">
        <v>21</v>
      </c>
      <c r="AQ5" s="807"/>
      <c r="AR5" s="807"/>
      <c r="AS5" s="807" t="s">
        <v>22</v>
      </c>
      <c r="AT5" s="807"/>
      <c r="AU5" s="807"/>
      <c r="AV5" s="807" t="s">
        <v>23</v>
      </c>
      <c r="AW5" s="807"/>
      <c r="AX5" s="807"/>
      <c r="AY5" s="807" t="s">
        <v>24</v>
      </c>
      <c r="AZ5" s="807"/>
      <c r="BA5" s="807"/>
      <c r="BB5" s="807" t="s">
        <v>25</v>
      </c>
      <c r="BC5" s="807"/>
      <c r="BD5" s="807"/>
      <c r="BE5" s="807" t="s">
        <v>26</v>
      </c>
      <c r="BF5" s="807"/>
      <c r="BG5" s="807" t="s">
        <v>27</v>
      </c>
      <c r="BH5" s="807"/>
      <c r="BI5" s="807"/>
      <c r="BJ5" s="124" t="s">
        <v>50</v>
      </c>
      <c r="BK5" s="676"/>
      <c r="BL5" s="601" t="s">
        <v>46</v>
      </c>
      <c r="BM5" s="601" t="s">
        <v>47</v>
      </c>
      <c r="BN5" s="601" t="s">
        <v>48</v>
      </c>
      <c r="BO5" s="602" t="s">
        <v>65</v>
      </c>
      <c r="BP5" s="602" t="s">
        <v>51</v>
      </c>
      <c r="BQ5" s="603" t="s">
        <v>50</v>
      </c>
      <c r="BR5" s="601" t="s">
        <v>55</v>
      </c>
      <c r="BS5" s="601" t="s">
        <v>91</v>
      </c>
      <c r="BU5" s="1494"/>
      <c r="BV5" s="1494"/>
      <c r="BW5" s="1494"/>
      <c r="BX5" s="1494"/>
      <c r="BY5" s="1494"/>
    </row>
    <row r="6" spans="1:71" s="125" customFormat="1" ht="12.75" hidden="1">
      <c r="A6" s="123" t="s">
        <v>66</v>
      </c>
      <c r="B6" s="126">
        <v>211</v>
      </c>
      <c r="C6" s="126"/>
      <c r="D6" s="126"/>
      <c r="E6" s="126"/>
      <c r="F6" s="127">
        <f>'веб мун задание 01.01.2016'!B63+'веб мун задание 01.01.2016'!B44</f>
        <v>36346000</v>
      </c>
      <c r="G6" s="47"/>
      <c r="H6" s="47"/>
      <c r="I6" s="47">
        <f>'веб мун задание 01.01.2016'!C63+'веб мун задание 01.01.2016'!C44</f>
        <v>34919000</v>
      </c>
      <c r="J6" s="47"/>
      <c r="K6" s="47"/>
      <c r="L6" s="47">
        <f>'веб мун задание 01.01.2016'!D63+'веб мун задание 01.01.2016'!D44</f>
        <v>18494000</v>
      </c>
      <c r="M6" s="47"/>
      <c r="N6" s="47"/>
      <c r="O6" s="47">
        <f>'веб мун задание 01.01.2016'!E63+'веб мун задание 01.01.2016'!E44</f>
        <v>27788000</v>
      </c>
      <c r="P6" s="47"/>
      <c r="Q6" s="47"/>
      <c r="R6" s="47">
        <f>'веб мун задание 01.01.2016'!F63+'веб мун задание 01.01.2016'!F44</f>
        <v>18020000</v>
      </c>
      <c r="S6" s="47"/>
      <c r="T6" s="47"/>
      <c r="U6" s="47">
        <f>'веб мун задание 01.01.2016'!G63+'веб мун задание 01.01.2016'!G44</f>
        <v>28225900</v>
      </c>
      <c r="V6" s="47"/>
      <c r="W6" s="47"/>
      <c r="X6" s="47">
        <f>'веб мун задание 01.01.2016'!H63+'веб мун задание 01.01.2016'!H44</f>
        <v>20215000</v>
      </c>
      <c r="Y6" s="47"/>
      <c r="Z6" s="47"/>
      <c r="AA6" s="47">
        <f>'веб мун задание 01.01.2016'!I63+'веб мун задание 01.01.2016'!I44</f>
        <v>38018000</v>
      </c>
      <c r="AB6" s="47"/>
      <c r="AC6" s="47"/>
      <c r="AD6" s="47">
        <f>'веб мун задание 01.01.2016'!J63+'веб мун задание 01.01.2016'!J44</f>
        <v>9906000</v>
      </c>
      <c r="AE6" s="47"/>
      <c r="AF6" s="47"/>
      <c r="AG6" s="47">
        <f>'веб мун задание 01.01.2016'!K63+'веб мун задание 01.01.2016'!K44</f>
        <v>17090000</v>
      </c>
      <c r="AH6" s="47"/>
      <c r="AI6" s="47"/>
      <c r="AJ6" s="47">
        <f>'веб мун задание 01.01.2016'!L63+'веб мун задание 01.01.2016'!L44</f>
        <v>14233000</v>
      </c>
      <c r="AK6" s="47"/>
      <c r="AL6" s="47"/>
      <c r="AM6" s="47">
        <f>'веб мун задание 01.01.2016'!M63+'веб мун задание 01.01.2016'!M44</f>
        <v>9921000</v>
      </c>
      <c r="AN6" s="47"/>
      <c r="AO6" s="47"/>
      <c r="AP6" s="47">
        <f>'веб мун задание 01.01.2016'!N63+'веб мун задание 01.01.2016'!N44</f>
        <v>14185000</v>
      </c>
      <c r="AQ6" s="47"/>
      <c r="AR6" s="47"/>
      <c r="AS6" s="47">
        <f>'веб мун задание 01.01.2016'!O63+'веб мун задание 01.01.2016'!O44</f>
        <v>8778000</v>
      </c>
      <c r="AT6" s="47"/>
      <c r="AU6" s="47"/>
      <c r="AV6" s="47">
        <f>'веб мун задание 01.01.2016'!P63+'веб мун задание 01.01.2016'!P44</f>
        <v>5593000</v>
      </c>
      <c r="AW6" s="47"/>
      <c r="AX6" s="47"/>
      <c r="AY6" s="47">
        <f>'веб мун задание 01.01.2016'!Q63+'веб мун задание 01.01.2016'!Q44</f>
        <v>8649500</v>
      </c>
      <c r="AZ6" s="47"/>
      <c r="BA6" s="47"/>
      <c r="BB6" s="47">
        <f>'веб мун задание 01.01.2016'!R63+'веб мун задание 01.01.2016'!R44</f>
        <v>7325000</v>
      </c>
      <c r="BC6" s="47"/>
      <c r="BD6" s="47"/>
      <c r="BE6" s="47">
        <f>'веб мун задание 01.01.2016'!S63+'веб мун задание 01.01.2016'!S44</f>
        <v>8305300</v>
      </c>
      <c r="BF6" s="47"/>
      <c r="BG6" s="47"/>
      <c r="BH6" s="47"/>
      <c r="BI6" s="47"/>
      <c r="BJ6" s="128">
        <f>SUM(F6:BG6)</f>
        <v>326011700</v>
      </c>
      <c r="BK6" s="677"/>
      <c r="BL6" s="604">
        <f>'веб мун задание 01.01.2016'!V63</f>
        <v>276700</v>
      </c>
      <c r="BM6" s="604">
        <f>'веб мун задание 01.01.2016'!W63</f>
        <v>2270100</v>
      </c>
      <c r="BN6" s="604">
        <f>'веб мун задание 01.01.2016'!X63</f>
        <v>477000</v>
      </c>
      <c r="BO6" s="604">
        <f>'веб мун задание 01.01.2016'!Y63</f>
        <v>271500</v>
      </c>
      <c r="BP6" s="604">
        <f>SUM(BL6:BO6)</f>
        <v>3295300</v>
      </c>
      <c r="BQ6" s="605"/>
      <c r="BR6" s="605"/>
      <c r="BS6" s="597"/>
    </row>
    <row r="7" spans="1:71" s="125" customFormat="1" ht="12.75" hidden="1">
      <c r="A7" s="123" t="s">
        <v>3</v>
      </c>
      <c r="B7" s="126">
        <v>213</v>
      </c>
      <c r="C7" s="126"/>
      <c r="D7" s="126"/>
      <c r="E7" s="126"/>
      <c r="F7" s="130">
        <f>'веб мун задание 01.01.2016'!B46+'веб мун задание 01.01.2016'!B65</f>
        <v>10941000</v>
      </c>
      <c r="G7" s="810"/>
      <c r="H7" s="810"/>
      <c r="I7" s="810">
        <f>'веб мун задание 01.01.2016'!C46+'веб мун задание 01.01.2016'!C65</f>
        <v>10511000</v>
      </c>
      <c r="J7" s="810"/>
      <c r="K7" s="810"/>
      <c r="L7" s="810">
        <f>'веб мун задание 01.01.2016'!D46+'веб мун задание 01.01.2016'!D65</f>
        <v>5567000</v>
      </c>
      <c r="M7" s="810"/>
      <c r="N7" s="810"/>
      <c r="O7" s="810">
        <f>'веб мун задание 01.01.2016'!E46+'веб мун задание 01.01.2016'!E65</f>
        <v>8364000</v>
      </c>
      <c r="P7" s="810"/>
      <c r="Q7" s="810"/>
      <c r="R7" s="810">
        <f>'веб мун задание 01.01.2016'!F46+'веб мун задание 01.01.2016'!F65</f>
        <v>5425000</v>
      </c>
      <c r="S7" s="810"/>
      <c r="T7" s="810"/>
      <c r="U7" s="810">
        <f>'веб мун задание 01.01.2016'!G46+'веб мун задание 01.01.2016'!G65</f>
        <v>8493429.8</v>
      </c>
      <c r="V7" s="810"/>
      <c r="W7" s="810"/>
      <c r="X7" s="810">
        <f>'веб мун задание 01.01.2016'!H46+'веб мун задание 01.01.2016'!H65</f>
        <v>6085000</v>
      </c>
      <c r="Y7" s="810"/>
      <c r="Z7" s="810"/>
      <c r="AA7" s="810">
        <f>'веб мун задание 01.01.2016'!I46+'веб мун задание 01.01.2016'!I65</f>
        <v>11445000</v>
      </c>
      <c r="AB7" s="810"/>
      <c r="AC7" s="810"/>
      <c r="AD7" s="810">
        <f>'веб мун задание 01.01.2016'!J46+'веб мун задание 01.01.2016'!J65</f>
        <v>2981000</v>
      </c>
      <c r="AE7" s="810"/>
      <c r="AF7" s="810"/>
      <c r="AG7" s="810">
        <f>'веб мун задание 01.01.2016'!K46+'веб мун задание 01.01.2016'!K65</f>
        <v>5144000</v>
      </c>
      <c r="AH7" s="810"/>
      <c r="AI7" s="810"/>
      <c r="AJ7" s="810">
        <f>'веб мун задание 01.01.2016'!L46+'веб мун задание 01.01.2016'!L65</f>
        <v>4285000</v>
      </c>
      <c r="AK7" s="810"/>
      <c r="AL7" s="810"/>
      <c r="AM7" s="810">
        <f>'веб мун задание 01.01.2016'!M46+'веб мун задание 01.01.2016'!M65</f>
        <v>2986000</v>
      </c>
      <c r="AN7" s="810"/>
      <c r="AO7" s="810"/>
      <c r="AP7" s="810">
        <f>'веб мун задание 01.01.2016'!N46+'веб мун задание 01.01.2016'!N65</f>
        <v>4270000</v>
      </c>
      <c r="AQ7" s="810"/>
      <c r="AR7" s="810"/>
      <c r="AS7" s="810">
        <f>'веб мун задание 01.01.2016'!O46+'веб мун задание 01.01.2016'!O65</f>
        <v>2642000</v>
      </c>
      <c r="AT7" s="810"/>
      <c r="AU7" s="810"/>
      <c r="AV7" s="810">
        <f>'веб мун задание 01.01.2016'!P46+'веб мун задание 01.01.2016'!P65</f>
        <v>1684000</v>
      </c>
      <c r="AW7" s="810"/>
      <c r="AX7" s="810"/>
      <c r="AY7" s="810">
        <f>'веб мун задание 01.01.2016'!Q46+'веб мун задание 01.01.2016'!Q65</f>
        <v>2603007</v>
      </c>
      <c r="AZ7" s="810"/>
      <c r="BA7" s="810"/>
      <c r="BB7" s="810">
        <f>'веб мун задание 01.01.2016'!R46+'веб мун задание 01.01.2016'!R65</f>
        <v>2203946</v>
      </c>
      <c r="BC7" s="810"/>
      <c r="BD7" s="810"/>
      <c r="BE7" s="810">
        <f>'веб мун задание 01.01.2016'!S46+'веб мун задание 01.01.2016'!S65</f>
        <v>2499436.6</v>
      </c>
      <c r="BF7" s="810"/>
      <c r="BG7" s="810"/>
      <c r="BH7" s="810"/>
      <c r="BI7" s="810"/>
      <c r="BJ7" s="128">
        <f>SUM(F7:BG7)</f>
        <v>98129819.39999999</v>
      </c>
      <c r="BK7" s="677"/>
      <c r="BL7" s="604">
        <f>'веб мун задание 01.01.2016'!V65</f>
        <v>83563.4</v>
      </c>
      <c r="BM7" s="604">
        <f>'веб мун задание 01.01.2016'!W65</f>
        <v>685570.2</v>
      </c>
      <c r="BN7" s="604">
        <f>'веб мун задание 01.01.2016'!X65</f>
        <v>144054</v>
      </c>
      <c r="BO7" s="604">
        <f>'веб мун задание 01.01.2016'!Y65</f>
        <v>81993</v>
      </c>
      <c r="BP7" s="604">
        <f>SUM(BL7:BO7)</f>
        <v>995180.6</v>
      </c>
      <c r="BQ7" s="605"/>
      <c r="BR7" s="605"/>
      <c r="BS7" s="597"/>
    </row>
    <row r="8" spans="1:71" s="125" customFormat="1" ht="12.75" hidden="1">
      <c r="A8" s="123"/>
      <c r="B8" s="126">
        <v>226</v>
      </c>
      <c r="C8" s="126"/>
      <c r="D8" s="126"/>
      <c r="E8" s="126"/>
      <c r="F8" s="13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10"/>
      <c r="AH8" s="810"/>
      <c r="AI8" s="810"/>
      <c r="AJ8" s="810"/>
      <c r="AK8" s="810"/>
      <c r="AL8" s="810"/>
      <c r="AM8" s="810"/>
      <c r="AN8" s="810"/>
      <c r="AO8" s="810"/>
      <c r="AP8" s="810"/>
      <c r="AQ8" s="810"/>
      <c r="AR8" s="810"/>
      <c r="AS8" s="810"/>
      <c r="AT8" s="810"/>
      <c r="AU8" s="810"/>
      <c r="AV8" s="810"/>
      <c r="AW8" s="810"/>
      <c r="AX8" s="810"/>
      <c r="AY8" s="810"/>
      <c r="AZ8" s="810"/>
      <c r="BA8" s="810"/>
      <c r="BB8" s="810"/>
      <c r="BC8" s="810"/>
      <c r="BD8" s="810"/>
      <c r="BE8" s="810"/>
      <c r="BF8" s="810"/>
      <c r="BG8" s="810"/>
      <c r="BH8" s="810"/>
      <c r="BI8" s="810"/>
      <c r="BJ8" s="128">
        <f>SUM(F8:BG8)</f>
        <v>0</v>
      </c>
      <c r="BK8" s="677"/>
      <c r="BL8" s="606"/>
      <c r="BM8" s="606"/>
      <c r="BN8" s="606"/>
      <c r="BO8" s="606"/>
      <c r="BP8" s="606"/>
      <c r="BQ8" s="605"/>
      <c r="BR8" s="605"/>
      <c r="BS8" s="597"/>
    </row>
    <row r="9" spans="1:71" s="125" customFormat="1" ht="12.75" hidden="1">
      <c r="A9" s="123" t="s">
        <v>67</v>
      </c>
      <c r="B9" s="126">
        <v>310</v>
      </c>
      <c r="C9" s="126"/>
      <c r="D9" s="126"/>
      <c r="E9" s="126"/>
      <c r="F9" s="127">
        <f>'веб мун задание 01.01.2016'!B73</f>
        <v>882000</v>
      </c>
      <c r="G9" s="47"/>
      <c r="H9" s="47"/>
      <c r="I9" s="47">
        <f>'веб мун задание 01.01.2016'!C73</f>
        <v>905000</v>
      </c>
      <c r="J9" s="47"/>
      <c r="K9" s="47"/>
      <c r="L9" s="47">
        <f>'веб мун задание 01.01.2016'!D73</f>
        <v>480000</v>
      </c>
      <c r="M9" s="47"/>
      <c r="N9" s="47"/>
      <c r="O9" s="47">
        <f>'веб мун задание 01.01.2016'!E73</f>
        <v>722000</v>
      </c>
      <c r="P9" s="47"/>
      <c r="Q9" s="47"/>
      <c r="R9" s="47">
        <f>'веб мун задание 01.01.2016'!F73</f>
        <v>532000</v>
      </c>
      <c r="S9" s="47"/>
      <c r="T9" s="47"/>
      <c r="U9" s="47">
        <f>'веб мун задание 01.01.2016'!G73</f>
        <v>792000</v>
      </c>
      <c r="V9" s="47"/>
      <c r="W9" s="47"/>
      <c r="X9" s="47">
        <f>'веб мун задание 01.01.2016'!H73</f>
        <v>523000</v>
      </c>
      <c r="Y9" s="47"/>
      <c r="Z9" s="47"/>
      <c r="AA9" s="47">
        <f>'веб мун задание 01.01.2016'!I73</f>
        <v>987000</v>
      </c>
      <c r="AB9" s="47"/>
      <c r="AC9" s="47"/>
      <c r="AD9" s="47">
        <f>'веб мун задание 01.01.2016'!J73</f>
        <v>259000</v>
      </c>
      <c r="AE9" s="47"/>
      <c r="AF9" s="47"/>
      <c r="AG9" s="47">
        <f>'веб мун задание 01.01.2016'!K73</f>
        <v>445000</v>
      </c>
      <c r="AH9" s="47"/>
      <c r="AI9" s="47"/>
      <c r="AJ9" s="47">
        <f>'веб мун задание 01.01.2016'!L73</f>
        <v>346000</v>
      </c>
      <c r="AK9" s="47"/>
      <c r="AL9" s="47"/>
      <c r="AM9" s="47">
        <f>'веб мун задание 01.01.2016'!M73</f>
        <v>271000</v>
      </c>
      <c r="AN9" s="47"/>
      <c r="AO9" s="47"/>
      <c r="AP9" s="47">
        <f>'веб мун задание 01.01.2016'!N73</f>
        <v>348000</v>
      </c>
      <c r="AQ9" s="47"/>
      <c r="AR9" s="47"/>
      <c r="AS9" s="47">
        <f>'веб мун задание 01.01.2016'!O73</f>
        <v>243000</v>
      </c>
      <c r="AT9" s="47"/>
      <c r="AU9" s="47"/>
      <c r="AV9" s="47">
        <f>'веб мун задание 01.01.2016'!P73</f>
        <v>147000</v>
      </c>
      <c r="AW9" s="47"/>
      <c r="AX9" s="47"/>
      <c r="AY9" s="47">
        <f>'веб мун задание 01.01.2016'!Q73</f>
        <v>233000</v>
      </c>
      <c r="AZ9" s="47"/>
      <c r="BA9" s="47"/>
      <c r="BB9" s="47">
        <f>'веб мун задание 01.01.2016'!R73</f>
        <v>214000</v>
      </c>
      <c r="BC9" s="47"/>
      <c r="BD9" s="47"/>
      <c r="BE9" s="47">
        <f>'веб мун задание 01.01.2016'!S73</f>
        <v>224000</v>
      </c>
      <c r="BF9" s="47"/>
      <c r="BG9" s="47"/>
      <c r="BH9" s="47"/>
      <c r="BI9" s="47"/>
      <c r="BJ9" s="128">
        <f>SUM(F9:BG9)</f>
        <v>8553000</v>
      </c>
      <c r="BK9" s="677"/>
      <c r="BL9" s="604">
        <f>'веб мун задание 01.01.2016'!V73</f>
        <v>0</v>
      </c>
      <c r="BM9" s="604">
        <f>'веб мун задание 01.01.2016'!W73</f>
        <v>0</v>
      </c>
      <c r="BN9" s="604">
        <f>'веб мун задание 01.01.2016'!X73</f>
        <v>0</v>
      </c>
      <c r="BO9" s="604">
        <f>'веб мун задание 01.01.2016'!Y73</f>
        <v>0</v>
      </c>
      <c r="BP9" s="604">
        <f>SUM(BL9:BO9)</f>
        <v>0</v>
      </c>
      <c r="BQ9" s="605"/>
      <c r="BR9" s="605"/>
      <c r="BS9" s="597"/>
    </row>
    <row r="10" spans="1:71" s="125" customFormat="1" ht="12.75" hidden="1">
      <c r="A10" s="123"/>
      <c r="B10" s="126">
        <v>340</v>
      </c>
      <c r="C10" s="126"/>
      <c r="D10" s="126"/>
      <c r="E10" s="126"/>
      <c r="F10" s="127">
        <f>'веб мун задание 01.01.2016'!B74</f>
        <v>0</v>
      </c>
      <c r="G10" s="47"/>
      <c r="H10" s="47"/>
      <c r="I10" s="47">
        <f>'веб мун задание 01.01.2016'!C74</f>
        <v>0</v>
      </c>
      <c r="J10" s="47"/>
      <c r="K10" s="47"/>
      <c r="L10" s="47">
        <f>'веб мун задание 01.01.2016'!D74</f>
        <v>0</v>
      </c>
      <c r="M10" s="47"/>
      <c r="N10" s="47"/>
      <c r="O10" s="47">
        <f>'веб мун задание 01.01.2016'!E74</f>
        <v>0</v>
      </c>
      <c r="P10" s="47"/>
      <c r="Q10" s="47"/>
      <c r="R10" s="47">
        <f>'веб мун задание 01.01.2016'!F74</f>
        <v>0</v>
      </c>
      <c r="S10" s="47"/>
      <c r="T10" s="47"/>
      <c r="U10" s="47">
        <f>'веб мун задание 01.01.2016'!G74</f>
        <v>0</v>
      </c>
      <c r="V10" s="47"/>
      <c r="W10" s="47"/>
      <c r="X10" s="47">
        <f>'веб мун задание 01.01.2016'!H74</f>
        <v>0</v>
      </c>
      <c r="Y10" s="47"/>
      <c r="Z10" s="47"/>
      <c r="AA10" s="47">
        <f>'веб мун задание 01.01.2016'!I74</f>
        <v>0</v>
      </c>
      <c r="AB10" s="47"/>
      <c r="AC10" s="47"/>
      <c r="AD10" s="47">
        <f>'веб мун задание 01.01.2016'!J74</f>
        <v>0</v>
      </c>
      <c r="AE10" s="47"/>
      <c r="AF10" s="47"/>
      <c r="AG10" s="47">
        <f>'веб мун задание 01.01.2016'!K74</f>
        <v>0</v>
      </c>
      <c r="AH10" s="47"/>
      <c r="AI10" s="47"/>
      <c r="AJ10" s="47">
        <f>'веб мун задание 01.01.2016'!L74</f>
        <v>0</v>
      </c>
      <c r="AK10" s="47"/>
      <c r="AL10" s="47"/>
      <c r="AM10" s="47">
        <f>'веб мун задание 01.01.2016'!M74</f>
        <v>0</v>
      </c>
      <c r="AN10" s="47"/>
      <c r="AO10" s="47"/>
      <c r="AP10" s="47">
        <f>'веб мун задание 01.01.2016'!N74</f>
        <v>0</v>
      </c>
      <c r="AQ10" s="47"/>
      <c r="AR10" s="47"/>
      <c r="AS10" s="47">
        <f>'веб мун задание 01.01.2016'!O74</f>
        <v>0</v>
      </c>
      <c r="AT10" s="47"/>
      <c r="AU10" s="47"/>
      <c r="AV10" s="47">
        <f>'веб мун задание 01.01.2016'!P74</f>
        <v>0</v>
      </c>
      <c r="AW10" s="47"/>
      <c r="AX10" s="47"/>
      <c r="AY10" s="47">
        <f>'веб мун задание 01.01.2016'!Q74</f>
        <v>0</v>
      </c>
      <c r="AZ10" s="47"/>
      <c r="BA10" s="47"/>
      <c r="BB10" s="47">
        <f>'веб мун задание 01.01.2016'!R74</f>
        <v>0</v>
      </c>
      <c r="BC10" s="47"/>
      <c r="BD10" s="47"/>
      <c r="BE10" s="47">
        <f>'веб мун задание 01.01.2016'!S74</f>
        <v>0</v>
      </c>
      <c r="BF10" s="47"/>
      <c r="BG10" s="47"/>
      <c r="BH10" s="47"/>
      <c r="BI10" s="47"/>
      <c r="BJ10" s="128">
        <f>SUM(F10:BG10)</f>
        <v>0</v>
      </c>
      <c r="BK10" s="677"/>
      <c r="BL10" s="139"/>
      <c r="BM10" s="139"/>
      <c r="BN10" s="139"/>
      <c r="BO10" s="139"/>
      <c r="BP10" s="604">
        <f>SUM(BL10:BO10)</f>
        <v>0</v>
      </c>
      <c r="BQ10" s="607"/>
      <c r="BR10" s="607">
        <f>BR12*BR134</f>
        <v>0</v>
      </c>
      <c r="BS10" s="597"/>
    </row>
    <row r="11" spans="1:71" s="125" customFormat="1" ht="12.75" hidden="1">
      <c r="A11" s="123" t="s">
        <v>5</v>
      </c>
      <c r="B11" s="126"/>
      <c r="C11" s="126"/>
      <c r="D11" s="126"/>
      <c r="E11" s="126"/>
      <c r="F11" s="127">
        <f>SUM(F6:F10)</f>
        <v>48169000</v>
      </c>
      <c r="G11" s="47"/>
      <c r="H11" s="47"/>
      <c r="I11" s="47">
        <f>SUM(I6:I10)</f>
        <v>46335000</v>
      </c>
      <c r="J11" s="47"/>
      <c r="K11" s="47"/>
      <c r="L11" s="47">
        <f>SUM(L6:L10)</f>
        <v>24541000</v>
      </c>
      <c r="M11" s="47"/>
      <c r="N11" s="47"/>
      <c r="O11" s="47">
        <f>SUM(O6:O10)</f>
        <v>36874000</v>
      </c>
      <c r="P11" s="47"/>
      <c r="Q11" s="47"/>
      <c r="R11" s="47">
        <f>SUM(R6:R10)</f>
        <v>23977000</v>
      </c>
      <c r="S11" s="47"/>
      <c r="T11" s="47"/>
      <c r="U11" s="47">
        <f>SUM(U6:U10)</f>
        <v>37511329.8</v>
      </c>
      <c r="V11" s="47"/>
      <c r="W11" s="47"/>
      <c r="X11" s="47">
        <f>SUM(X6:X10)</f>
        <v>26823000</v>
      </c>
      <c r="Y11" s="47"/>
      <c r="Z11" s="47"/>
      <c r="AA11" s="47">
        <f>SUM(AA6:AA10)</f>
        <v>50450000</v>
      </c>
      <c r="AB11" s="47"/>
      <c r="AC11" s="47"/>
      <c r="AD11" s="47">
        <f>SUM(AD6:AD10)</f>
        <v>13146000</v>
      </c>
      <c r="AE11" s="47"/>
      <c r="AF11" s="47"/>
      <c r="AG11" s="47">
        <f>SUM(AG6:AG10)</f>
        <v>22679000</v>
      </c>
      <c r="AH11" s="47"/>
      <c r="AI11" s="47"/>
      <c r="AJ11" s="47">
        <f>SUM(AJ6:AJ10)</f>
        <v>18864000</v>
      </c>
      <c r="AK11" s="47"/>
      <c r="AL11" s="47"/>
      <c r="AM11" s="47">
        <f>SUM(AM6:AM10)</f>
        <v>13178000</v>
      </c>
      <c r="AN11" s="47"/>
      <c r="AO11" s="47"/>
      <c r="AP11" s="47">
        <f>SUM(AP6:AP10)</f>
        <v>18803000</v>
      </c>
      <c r="AQ11" s="47"/>
      <c r="AR11" s="47"/>
      <c r="AS11" s="47">
        <f>SUM(AS6:AS10)</f>
        <v>11663000</v>
      </c>
      <c r="AT11" s="47"/>
      <c r="AU11" s="47"/>
      <c r="AV11" s="47">
        <f>SUM(AV6:AV10)</f>
        <v>7424000</v>
      </c>
      <c r="AW11" s="47"/>
      <c r="AX11" s="47"/>
      <c r="AY11" s="47">
        <f>SUM(AY6:AY10)</f>
        <v>11485507</v>
      </c>
      <c r="AZ11" s="47"/>
      <c r="BA11" s="47"/>
      <c r="BB11" s="47">
        <f>SUM(BB6:BB10)</f>
        <v>9742946</v>
      </c>
      <c r="BC11" s="47"/>
      <c r="BD11" s="47"/>
      <c r="BE11" s="47">
        <f>SUM(BE6:BE10)</f>
        <v>11028736.6</v>
      </c>
      <c r="BF11" s="47"/>
      <c r="BG11" s="47">
        <f>SUM(BG6:BG10)</f>
        <v>0</v>
      </c>
      <c r="BH11" s="47"/>
      <c r="BI11" s="47"/>
      <c r="BJ11" s="127">
        <f>SUM(BJ6:BJ10)</f>
        <v>432694519.4</v>
      </c>
      <c r="BK11" s="678"/>
      <c r="BL11" s="139">
        <f aca="true" t="shared" si="0" ref="BL11:BR11">SUM(BL6:BL10)</f>
        <v>360263.4</v>
      </c>
      <c r="BM11" s="139">
        <f t="shared" si="0"/>
        <v>2955670.2</v>
      </c>
      <c r="BN11" s="139">
        <f t="shared" si="0"/>
        <v>621054</v>
      </c>
      <c r="BO11" s="139">
        <f t="shared" si="0"/>
        <v>353493</v>
      </c>
      <c r="BP11" s="139">
        <f t="shared" si="0"/>
        <v>4290480.6</v>
      </c>
      <c r="BQ11" s="607">
        <f t="shared" si="0"/>
        <v>0</v>
      </c>
      <c r="BR11" s="607">
        <f t="shared" si="0"/>
        <v>0</v>
      </c>
      <c r="BS11" s="597"/>
    </row>
    <row r="12" spans="1:71" s="135" customFormat="1" ht="12.75" hidden="1">
      <c r="A12" s="131" t="s">
        <v>96</v>
      </c>
      <c r="B12" s="132"/>
      <c r="C12" s="132"/>
      <c r="D12" s="132"/>
      <c r="E12" s="132"/>
      <c r="F12" s="133">
        <f>F41</f>
        <v>942</v>
      </c>
      <c r="G12" s="100"/>
      <c r="H12" s="100"/>
      <c r="I12" s="100">
        <f>I41</f>
        <v>855</v>
      </c>
      <c r="J12" s="100"/>
      <c r="K12" s="100"/>
      <c r="L12" s="100">
        <f>L41</f>
        <v>606</v>
      </c>
      <c r="M12" s="100"/>
      <c r="N12" s="100"/>
      <c r="O12" s="100">
        <f>O41</f>
        <v>629</v>
      </c>
      <c r="P12" s="100"/>
      <c r="Q12" s="100"/>
      <c r="R12" s="100">
        <f>R41</f>
        <v>526</v>
      </c>
      <c r="S12" s="100"/>
      <c r="T12" s="100"/>
      <c r="U12" s="100">
        <f>U41</f>
        <v>743</v>
      </c>
      <c r="V12" s="100"/>
      <c r="W12" s="100"/>
      <c r="X12" s="100">
        <f>X41</f>
        <v>497</v>
      </c>
      <c r="Y12" s="100"/>
      <c r="Z12" s="100"/>
      <c r="AA12" s="100">
        <f>AA41</f>
        <v>849</v>
      </c>
      <c r="AB12" s="100"/>
      <c r="AC12" s="100"/>
      <c r="AD12" s="100">
        <f>AD41</f>
        <v>60</v>
      </c>
      <c r="AE12" s="100"/>
      <c r="AF12" s="100"/>
      <c r="AG12" s="100">
        <f>AG41</f>
        <v>245</v>
      </c>
      <c r="AH12" s="100"/>
      <c r="AI12" s="100"/>
      <c r="AJ12" s="100">
        <f>AJ41</f>
        <v>165</v>
      </c>
      <c r="AK12" s="100"/>
      <c r="AL12" s="100"/>
      <c r="AM12" s="100">
        <f>AM41</f>
        <v>100</v>
      </c>
      <c r="AN12" s="100"/>
      <c r="AO12" s="100"/>
      <c r="AP12" s="100">
        <f>AP41</f>
        <v>215</v>
      </c>
      <c r="AQ12" s="100"/>
      <c r="AR12" s="100"/>
      <c r="AS12" s="100">
        <f>AS41</f>
        <v>81</v>
      </c>
      <c r="AT12" s="100"/>
      <c r="AU12" s="100"/>
      <c r="AV12" s="100">
        <f>AV41</f>
        <v>34</v>
      </c>
      <c r="AW12" s="100"/>
      <c r="AX12" s="100"/>
      <c r="AY12" s="100">
        <f>AY41</f>
        <v>60</v>
      </c>
      <c r="AZ12" s="100"/>
      <c r="BA12" s="100"/>
      <c r="BB12" s="100">
        <f>BB41</f>
        <v>43</v>
      </c>
      <c r="BC12" s="100"/>
      <c r="BD12" s="100"/>
      <c r="BE12" s="100">
        <f>BE41</f>
        <v>90</v>
      </c>
      <c r="BF12" s="100"/>
      <c r="BG12" s="111"/>
      <c r="BH12" s="111"/>
      <c r="BI12" s="111"/>
      <c r="BJ12" s="134">
        <f>SUM(F12:BG12)</f>
        <v>6740</v>
      </c>
      <c r="BK12" s="679"/>
      <c r="BL12" s="611"/>
      <c r="BM12" s="611"/>
      <c r="BN12" s="611"/>
      <c r="BO12" s="611"/>
      <c r="BP12" s="612">
        <f>SUM(BL12:BO12)</f>
        <v>0</v>
      </c>
      <c r="BQ12" s="613"/>
      <c r="BR12" s="613"/>
      <c r="BS12" s="614"/>
    </row>
    <row r="13" spans="1:71" s="125" customFormat="1" ht="12.75" hidden="1">
      <c r="A13" s="123" t="s">
        <v>69</v>
      </c>
      <c r="B13" s="126"/>
      <c r="C13" s="126"/>
      <c r="D13" s="126"/>
      <c r="E13" s="126"/>
      <c r="F13" s="127">
        <f>F11/F12</f>
        <v>51134.8195329087</v>
      </c>
      <c r="G13" s="47"/>
      <c r="H13" s="47"/>
      <c r="I13" s="47">
        <f>I11/I12</f>
        <v>54192.98245614035</v>
      </c>
      <c r="J13" s="47"/>
      <c r="K13" s="47"/>
      <c r="L13" s="47">
        <f>L11/L12</f>
        <v>40496.699669967</v>
      </c>
      <c r="M13" s="47"/>
      <c r="N13" s="47"/>
      <c r="O13" s="47">
        <v>0</v>
      </c>
      <c r="P13" s="47"/>
      <c r="Q13" s="47"/>
      <c r="R13" s="47">
        <f>R11/R12</f>
        <v>45583.650190114065</v>
      </c>
      <c r="S13" s="47"/>
      <c r="T13" s="47"/>
      <c r="U13" s="47">
        <f>U11/U12</f>
        <v>50486.311978465674</v>
      </c>
      <c r="V13" s="47"/>
      <c r="W13" s="47"/>
      <c r="X13" s="47">
        <f>X11/X12</f>
        <v>53969.818913480885</v>
      </c>
      <c r="Y13" s="47"/>
      <c r="Z13" s="47"/>
      <c r="AA13" s="47">
        <f>AA11/AA12</f>
        <v>59422.8504122497</v>
      </c>
      <c r="AB13" s="47"/>
      <c r="AC13" s="47"/>
      <c r="AD13" s="47">
        <f>AD11/AD12</f>
        <v>219100</v>
      </c>
      <c r="AE13" s="47"/>
      <c r="AF13" s="47"/>
      <c r="AG13" s="47">
        <f>AG11/AG12</f>
        <v>92567.3469387755</v>
      </c>
      <c r="AH13" s="47"/>
      <c r="AI13" s="47"/>
      <c r="AJ13" s="47">
        <f>AJ11/AJ12</f>
        <v>114327.27272727272</v>
      </c>
      <c r="AK13" s="47"/>
      <c r="AL13" s="47"/>
      <c r="AM13" s="47">
        <f>AM11/AM12</f>
        <v>131780</v>
      </c>
      <c r="AN13" s="47"/>
      <c r="AO13" s="47"/>
      <c r="AP13" s="47">
        <f>AP11/AP12</f>
        <v>87455.81395348837</v>
      </c>
      <c r="AQ13" s="47"/>
      <c r="AR13" s="47"/>
      <c r="AS13" s="47">
        <f>AS11/AS12</f>
        <v>143987.65432098764</v>
      </c>
      <c r="AT13" s="47"/>
      <c r="AU13" s="47"/>
      <c r="AV13" s="47">
        <f>AV11/AV12</f>
        <v>218352.9411764706</v>
      </c>
      <c r="AW13" s="47"/>
      <c r="AX13" s="47"/>
      <c r="AY13" s="47">
        <f>AY11/AY12</f>
        <v>191425.11666666667</v>
      </c>
      <c r="AZ13" s="47"/>
      <c r="BA13" s="47"/>
      <c r="BB13" s="47">
        <f>BB11/BB12</f>
        <v>226580.13953488372</v>
      </c>
      <c r="BC13" s="47"/>
      <c r="BD13" s="47"/>
      <c r="BE13" s="47">
        <f>BE11/BE12</f>
        <v>122541.51777777777</v>
      </c>
      <c r="BF13" s="47"/>
      <c r="BG13" s="47">
        <v>0</v>
      </c>
      <c r="BH13" s="47"/>
      <c r="BI13" s="47"/>
      <c r="BJ13" s="128">
        <f>BJ11/BJ12</f>
        <v>64197.999910979226</v>
      </c>
      <c r="BK13" s="677"/>
      <c r="BL13" s="138" t="e">
        <f aca="true" t="shared" si="1" ref="BL13:BR13">BL11/BL12</f>
        <v>#DIV/0!</v>
      </c>
      <c r="BM13" s="138" t="e">
        <f t="shared" si="1"/>
        <v>#DIV/0!</v>
      </c>
      <c r="BN13" s="138" t="e">
        <f t="shared" si="1"/>
        <v>#DIV/0!</v>
      </c>
      <c r="BO13" s="138" t="e">
        <f t="shared" si="1"/>
        <v>#DIV/0!</v>
      </c>
      <c r="BP13" s="138" t="e">
        <f t="shared" si="1"/>
        <v>#DIV/0!</v>
      </c>
      <c r="BQ13" s="138" t="e">
        <f t="shared" si="1"/>
        <v>#DIV/0!</v>
      </c>
      <c r="BR13" s="138" t="e">
        <f t="shared" si="1"/>
        <v>#DIV/0!</v>
      </c>
      <c r="BS13" s="597"/>
    </row>
    <row r="14" spans="1:71" s="25" customFormat="1" ht="15.75" hidden="1">
      <c r="A14" s="1486" t="s">
        <v>104</v>
      </c>
      <c r="B14" s="1486"/>
      <c r="C14" s="1486"/>
      <c r="D14" s="1486"/>
      <c r="E14" s="1486"/>
      <c r="F14" s="1486"/>
      <c r="G14" s="1486"/>
      <c r="H14" s="1486"/>
      <c r="I14" s="1486"/>
      <c r="J14" s="1486"/>
      <c r="K14" s="1486"/>
      <c r="L14" s="1486"/>
      <c r="M14" s="1486"/>
      <c r="N14" s="1486"/>
      <c r="O14" s="1486"/>
      <c r="P14" s="1486"/>
      <c r="Q14" s="1486"/>
      <c r="R14" s="1486"/>
      <c r="S14" s="1486"/>
      <c r="T14" s="1486"/>
      <c r="U14" s="1486"/>
      <c r="V14" s="1486"/>
      <c r="W14" s="1486"/>
      <c r="X14" s="1486"/>
      <c r="Y14" s="1486"/>
      <c r="Z14" s="1486"/>
      <c r="AA14" s="1486"/>
      <c r="AB14" s="1486"/>
      <c r="AC14" s="1486"/>
      <c r="AD14" s="1486"/>
      <c r="AE14" s="1486"/>
      <c r="AF14" s="1486"/>
      <c r="AG14" s="1486"/>
      <c r="AH14" s="1486"/>
      <c r="AI14" s="1486"/>
      <c r="AJ14" s="1486"/>
      <c r="AK14" s="1486"/>
      <c r="AL14" s="1486"/>
      <c r="AM14" s="1486"/>
      <c r="AN14" s="1486"/>
      <c r="AO14" s="1486"/>
      <c r="AP14" s="1486"/>
      <c r="AQ14" s="1486"/>
      <c r="AR14" s="1486"/>
      <c r="AS14" s="1486"/>
      <c r="AT14" s="1486"/>
      <c r="AU14" s="1486"/>
      <c r="AV14" s="1486"/>
      <c r="AW14" s="1486"/>
      <c r="AX14" s="1486"/>
      <c r="AY14" s="1486"/>
      <c r="AZ14" s="1486"/>
      <c r="BA14" s="1486"/>
      <c r="BB14" s="1486"/>
      <c r="BC14" s="1486"/>
      <c r="BD14" s="1486"/>
      <c r="BE14" s="1486"/>
      <c r="BF14" s="1486"/>
      <c r="BG14" s="1486"/>
      <c r="BH14" s="566"/>
      <c r="BI14" s="566"/>
      <c r="BJ14" s="210"/>
      <c r="BK14" s="210"/>
      <c r="BL14" s="197"/>
      <c r="BM14" s="197"/>
      <c r="BN14" s="197"/>
      <c r="BO14" s="197"/>
      <c r="BP14" s="197"/>
      <c r="BQ14" s="197"/>
      <c r="BR14" s="197"/>
      <c r="BS14" s="687"/>
    </row>
    <row r="15" spans="1:71" s="25" customFormat="1" ht="41.25" customHeight="1" hidden="1">
      <c r="A15" s="193" t="s">
        <v>0</v>
      </c>
      <c r="B15" s="193" t="s">
        <v>4</v>
      </c>
      <c r="C15" s="753"/>
      <c r="D15" s="753"/>
      <c r="E15" s="753"/>
      <c r="F15" s="211" t="s">
        <v>9</v>
      </c>
      <c r="G15" s="807"/>
      <c r="H15" s="807"/>
      <c r="I15" s="807" t="s">
        <v>10</v>
      </c>
      <c r="J15" s="807"/>
      <c r="K15" s="807"/>
      <c r="L15" s="807" t="s">
        <v>11</v>
      </c>
      <c r="M15" s="807"/>
      <c r="N15" s="807"/>
      <c r="O15" s="807" t="s">
        <v>12</v>
      </c>
      <c r="P15" s="807"/>
      <c r="Q15" s="807"/>
      <c r="R15" s="807" t="s">
        <v>13</v>
      </c>
      <c r="S15" s="807"/>
      <c r="T15" s="807"/>
      <c r="U15" s="807" t="s">
        <v>14</v>
      </c>
      <c r="V15" s="807"/>
      <c r="W15" s="807"/>
      <c r="X15" s="807" t="s">
        <v>15</v>
      </c>
      <c r="Y15" s="807"/>
      <c r="Z15" s="807"/>
      <c r="AA15" s="807" t="s">
        <v>16</v>
      </c>
      <c r="AB15" s="807"/>
      <c r="AC15" s="807"/>
      <c r="AD15" s="807" t="s">
        <v>17</v>
      </c>
      <c r="AE15" s="807"/>
      <c r="AF15" s="807"/>
      <c r="AG15" s="807" t="s">
        <v>18</v>
      </c>
      <c r="AH15" s="807"/>
      <c r="AI15" s="807"/>
      <c r="AJ15" s="807" t="s">
        <v>19</v>
      </c>
      <c r="AK15" s="807"/>
      <c r="AL15" s="807"/>
      <c r="AM15" s="807" t="s">
        <v>20</v>
      </c>
      <c r="AN15" s="807"/>
      <c r="AO15" s="807"/>
      <c r="AP15" s="807" t="s">
        <v>21</v>
      </c>
      <c r="AQ15" s="807"/>
      <c r="AR15" s="807"/>
      <c r="AS15" s="807" t="s">
        <v>22</v>
      </c>
      <c r="AT15" s="807"/>
      <c r="AU15" s="807"/>
      <c r="AV15" s="807" t="s">
        <v>23</v>
      </c>
      <c r="AW15" s="807"/>
      <c r="AX15" s="807"/>
      <c r="AY15" s="807" t="s">
        <v>24</v>
      </c>
      <c r="AZ15" s="807"/>
      <c r="BA15" s="807"/>
      <c r="BB15" s="807" t="s">
        <v>25</v>
      </c>
      <c r="BC15" s="807"/>
      <c r="BD15" s="807"/>
      <c r="BE15" s="807" t="s">
        <v>26</v>
      </c>
      <c r="BF15" s="807"/>
      <c r="BG15" s="807" t="s">
        <v>27</v>
      </c>
      <c r="BH15" s="807"/>
      <c r="BI15" s="807"/>
      <c r="BJ15" s="211" t="s">
        <v>50</v>
      </c>
      <c r="BK15" s="680"/>
      <c r="BL15" s="688" t="s">
        <v>46</v>
      </c>
      <c r="BM15" s="688" t="s">
        <v>47</v>
      </c>
      <c r="BN15" s="688" t="s">
        <v>48</v>
      </c>
      <c r="BO15" s="689" t="s">
        <v>65</v>
      </c>
      <c r="BP15" s="689" t="s">
        <v>51</v>
      </c>
      <c r="BQ15" s="690" t="s">
        <v>50</v>
      </c>
      <c r="BR15" s="688" t="s">
        <v>55</v>
      </c>
      <c r="BS15" s="688" t="s">
        <v>91</v>
      </c>
    </row>
    <row r="16" spans="1:71" s="25" customFormat="1" ht="12.75" hidden="1">
      <c r="A16" s="193" t="s">
        <v>66</v>
      </c>
      <c r="B16" s="194">
        <v>211</v>
      </c>
      <c r="C16" s="194"/>
      <c r="D16" s="194"/>
      <c r="E16" s="194"/>
      <c r="F16" s="195">
        <f>F6/F12</f>
        <v>38583.86411889597</v>
      </c>
      <c r="G16" s="47"/>
      <c r="H16" s="47"/>
      <c r="I16" s="47">
        <f>I6/I12</f>
        <v>40840.93567251462</v>
      </c>
      <c r="J16" s="47"/>
      <c r="K16" s="47"/>
      <c r="L16" s="47">
        <f>L6/L12</f>
        <v>30518.151815181518</v>
      </c>
      <c r="M16" s="47"/>
      <c r="N16" s="47"/>
      <c r="O16" s="47">
        <f>O6/O12</f>
        <v>44178.06041335453</v>
      </c>
      <c r="P16" s="47"/>
      <c r="Q16" s="47"/>
      <c r="R16" s="47">
        <f>R6/R12</f>
        <v>34258.55513307985</v>
      </c>
      <c r="S16" s="47"/>
      <c r="T16" s="47"/>
      <c r="U16" s="47">
        <f>U6/U12</f>
        <v>37989.09825033647</v>
      </c>
      <c r="V16" s="47"/>
      <c r="W16" s="47"/>
      <c r="X16" s="47">
        <f>X6/X12</f>
        <v>40674.04426559356</v>
      </c>
      <c r="Y16" s="47"/>
      <c r="Z16" s="47"/>
      <c r="AA16" s="47">
        <f>AA6/AA12</f>
        <v>44779.74087161366</v>
      </c>
      <c r="AB16" s="47"/>
      <c r="AC16" s="47"/>
      <c r="AD16" s="47">
        <f>AD6/AD12</f>
        <v>165100</v>
      </c>
      <c r="AE16" s="47"/>
      <c r="AF16" s="47"/>
      <c r="AG16" s="47">
        <f>AG6/AG12</f>
        <v>69755.10204081633</v>
      </c>
      <c r="AH16" s="47"/>
      <c r="AI16" s="47"/>
      <c r="AJ16" s="47">
        <f>AJ6/AJ12</f>
        <v>86260.60606060606</v>
      </c>
      <c r="AK16" s="47"/>
      <c r="AL16" s="47"/>
      <c r="AM16" s="47">
        <f>AM6/AM12</f>
        <v>99210</v>
      </c>
      <c r="AN16" s="47"/>
      <c r="AO16" s="47"/>
      <c r="AP16" s="47">
        <f>AP6/AP12</f>
        <v>65976.74418604652</v>
      </c>
      <c r="AQ16" s="47"/>
      <c r="AR16" s="47"/>
      <c r="AS16" s="47">
        <f>AS6/AS12</f>
        <v>108370.37037037036</v>
      </c>
      <c r="AT16" s="47"/>
      <c r="AU16" s="47"/>
      <c r="AV16" s="47">
        <f>AV6/AV12</f>
        <v>164500</v>
      </c>
      <c r="AW16" s="47"/>
      <c r="AX16" s="47"/>
      <c r="AY16" s="47">
        <f>AY6/AY12</f>
        <v>144158.33333333334</v>
      </c>
      <c r="AZ16" s="47"/>
      <c r="BA16" s="47"/>
      <c r="BB16" s="47">
        <f>BB6/BB12</f>
        <v>170348.83720930232</v>
      </c>
      <c r="BC16" s="47"/>
      <c r="BD16" s="47"/>
      <c r="BE16" s="47">
        <f>BE6/BE12</f>
        <v>92281.11111111111</v>
      </c>
      <c r="BF16" s="47"/>
      <c r="BG16" s="47"/>
      <c r="BH16" s="47"/>
      <c r="BI16" s="47"/>
      <c r="BJ16" s="213">
        <f>SUM(F16:BG16)</f>
        <v>1477783.554852156</v>
      </c>
      <c r="BK16" s="681"/>
      <c r="BL16" s="691"/>
      <c r="BM16" s="691"/>
      <c r="BN16" s="691"/>
      <c r="BO16" s="691"/>
      <c r="BP16" s="691"/>
      <c r="BQ16" s="692"/>
      <c r="BR16" s="692"/>
      <c r="BS16" s="687"/>
    </row>
    <row r="17" spans="1:71" s="25" customFormat="1" ht="12.75" hidden="1">
      <c r="A17" s="193" t="s">
        <v>3</v>
      </c>
      <c r="B17" s="194">
        <v>213</v>
      </c>
      <c r="C17" s="194"/>
      <c r="D17" s="194"/>
      <c r="E17" s="194"/>
      <c r="F17" s="214">
        <f>F7/F12</f>
        <v>11614.649681528663</v>
      </c>
      <c r="G17" s="810"/>
      <c r="H17" s="810"/>
      <c r="I17" s="810">
        <f>I7/I12</f>
        <v>12293.56725146199</v>
      </c>
      <c r="J17" s="810"/>
      <c r="K17" s="810"/>
      <c r="L17" s="810">
        <f>L7/L12</f>
        <v>9186.468646864687</v>
      </c>
      <c r="M17" s="810"/>
      <c r="N17" s="810"/>
      <c r="O17" s="810">
        <f>O7/O12</f>
        <v>13297.297297297297</v>
      </c>
      <c r="P17" s="810"/>
      <c r="Q17" s="810"/>
      <c r="R17" s="810">
        <f>R7/R12</f>
        <v>10313.688212927756</v>
      </c>
      <c r="S17" s="810"/>
      <c r="T17" s="810"/>
      <c r="U17" s="810">
        <f>U7/U12</f>
        <v>11431.264872139975</v>
      </c>
      <c r="V17" s="810"/>
      <c r="W17" s="810"/>
      <c r="X17" s="810">
        <f>X7/X12</f>
        <v>12243.460764587526</v>
      </c>
      <c r="Y17" s="810"/>
      <c r="Z17" s="810"/>
      <c r="AA17" s="810">
        <f>AA7/AA12</f>
        <v>13480.565371024735</v>
      </c>
      <c r="AB17" s="810"/>
      <c r="AC17" s="810"/>
      <c r="AD17" s="810">
        <f>AD7/AD12</f>
        <v>49683.333333333336</v>
      </c>
      <c r="AE17" s="810"/>
      <c r="AF17" s="810"/>
      <c r="AG17" s="810">
        <f>AG7/AG12</f>
        <v>20995.918367346938</v>
      </c>
      <c r="AH17" s="810"/>
      <c r="AI17" s="810"/>
      <c r="AJ17" s="810">
        <f>AJ7/AJ12</f>
        <v>25969.696969696968</v>
      </c>
      <c r="AK17" s="810"/>
      <c r="AL17" s="810"/>
      <c r="AM17" s="810">
        <f>AM7/AM12</f>
        <v>29860</v>
      </c>
      <c r="AN17" s="810"/>
      <c r="AO17" s="810"/>
      <c r="AP17" s="810">
        <f>AP7/AP12</f>
        <v>19860.46511627907</v>
      </c>
      <c r="AQ17" s="810"/>
      <c r="AR17" s="810"/>
      <c r="AS17" s="810">
        <f>AS7/AS12</f>
        <v>32617.283950617282</v>
      </c>
      <c r="AT17" s="810"/>
      <c r="AU17" s="810"/>
      <c r="AV17" s="810">
        <f>AV7/AV12</f>
        <v>49529.41176470588</v>
      </c>
      <c r="AW17" s="810"/>
      <c r="AX17" s="810"/>
      <c r="AY17" s="810">
        <f>AY7/AY12</f>
        <v>43383.45</v>
      </c>
      <c r="AZ17" s="810"/>
      <c r="BA17" s="810"/>
      <c r="BB17" s="810">
        <f>BB7/BB12</f>
        <v>51254.558139534885</v>
      </c>
      <c r="BC17" s="810"/>
      <c r="BD17" s="810"/>
      <c r="BE17" s="810">
        <f>BE7/BE12</f>
        <v>27771.51777777778</v>
      </c>
      <c r="BF17" s="810"/>
      <c r="BG17" s="810"/>
      <c r="BH17" s="810"/>
      <c r="BI17" s="810"/>
      <c r="BJ17" s="213">
        <f>SUM(F17:BG17)</f>
        <v>444786.59751712484</v>
      </c>
      <c r="BK17" s="681"/>
      <c r="BL17" s="691"/>
      <c r="BM17" s="691"/>
      <c r="BN17" s="691"/>
      <c r="BO17" s="691"/>
      <c r="BP17" s="691"/>
      <c r="BQ17" s="692"/>
      <c r="BR17" s="692"/>
      <c r="BS17" s="687"/>
    </row>
    <row r="18" spans="1:71" s="25" customFormat="1" ht="12.75" hidden="1">
      <c r="A18" s="193"/>
      <c r="B18" s="194">
        <v>226</v>
      </c>
      <c r="C18" s="194"/>
      <c r="D18" s="194"/>
      <c r="E18" s="194"/>
      <c r="F18" s="214">
        <f>F8/F12</f>
        <v>0</v>
      </c>
      <c r="G18" s="810"/>
      <c r="H18" s="810"/>
      <c r="I18" s="810">
        <f>I8/I12</f>
        <v>0</v>
      </c>
      <c r="J18" s="810"/>
      <c r="K18" s="810"/>
      <c r="L18" s="810">
        <f>L8/L12</f>
        <v>0</v>
      </c>
      <c r="M18" s="810"/>
      <c r="N18" s="810"/>
      <c r="O18" s="810">
        <f>O8/O12</f>
        <v>0</v>
      </c>
      <c r="P18" s="810"/>
      <c r="Q18" s="810"/>
      <c r="R18" s="810">
        <f>R8/R12</f>
        <v>0</v>
      </c>
      <c r="S18" s="810"/>
      <c r="T18" s="810"/>
      <c r="U18" s="810">
        <f>U8/U12</f>
        <v>0</v>
      </c>
      <c r="V18" s="810"/>
      <c r="W18" s="810"/>
      <c r="X18" s="810">
        <f>X8/X12</f>
        <v>0</v>
      </c>
      <c r="Y18" s="810"/>
      <c r="Z18" s="810"/>
      <c r="AA18" s="810">
        <f>AA8/AA12</f>
        <v>0</v>
      </c>
      <c r="AB18" s="810"/>
      <c r="AC18" s="810"/>
      <c r="AD18" s="810">
        <f>AD8/AD12</f>
        <v>0</v>
      </c>
      <c r="AE18" s="810"/>
      <c r="AF18" s="810"/>
      <c r="AG18" s="810">
        <f>AG8/AG12</f>
        <v>0</v>
      </c>
      <c r="AH18" s="810"/>
      <c r="AI18" s="810"/>
      <c r="AJ18" s="810">
        <f>AJ8/AJ12</f>
        <v>0</v>
      </c>
      <c r="AK18" s="810"/>
      <c r="AL18" s="810"/>
      <c r="AM18" s="810">
        <f>AM8/AM12</f>
        <v>0</v>
      </c>
      <c r="AN18" s="810"/>
      <c r="AO18" s="810"/>
      <c r="AP18" s="810">
        <f>AP8/AP12</f>
        <v>0</v>
      </c>
      <c r="AQ18" s="810"/>
      <c r="AR18" s="810"/>
      <c r="AS18" s="810">
        <f>AS8/AS12</f>
        <v>0</v>
      </c>
      <c r="AT18" s="810"/>
      <c r="AU18" s="810"/>
      <c r="AV18" s="810">
        <f>AV8/AV12</f>
        <v>0</v>
      </c>
      <c r="AW18" s="810"/>
      <c r="AX18" s="810"/>
      <c r="AY18" s="810">
        <f>AY8/AY12</f>
        <v>0</v>
      </c>
      <c r="AZ18" s="810"/>
      <c r="BA18" s="810"/>
      <c r="BB18" s="810">
        <f>BB8/BB12</f>
        <v>0</v>
      </c>
      <c r="BC18" s="810"/>
      <c r="BD18" s="810"/>
      <c r="BE18" s="810">
        <f>BE8/BE12</f>
        <v>0</v>
      </c>
      <c r="BF18" s="810"/>
      <c r="BG18" s="810"/>
      <c r="BH18" s="810"/>
      <c r="BI18" s="810"/>
      <c r="BJ18" s="213">
        <f>SUM(F18:BG18)</f>
        <v>0</v>
      </c>
      <c r="BK18" s="681"/>
      <c r="BL18" s="693"/>
      <c r="BM18" s="693"/>
      <c r="BN18" s="693"/>
      <c r="BO18" s="693"/>
      <c r="BP18" s="693"/>
      <c r="BQ18" s="692"/>
      <c r="BR18" s="692"/>
      <c r="BS18" s="687"/>
    </row>
    <row r="19" spans="1:71" s="25" customFormat="1" ht="12.75" hidden="1">
      <c r="A19" s="193" t="s">
        <v>67</v>
      </c>
      <c r="B19" s="194">
        <v>310</v>
      </c>
      <c r="C19" s="194"/>
      <c r="D19" s="194"/>
      <c r="E19" s="194"/>
      <c r="F19" s="195">
        <f>F9/F12</f>
        <v>936.3057324840764</v>
      </c>
      <c r="G19" s="47"/>
      <c r="H19" s="47"/>
      <c r="I19" s="47">
        <f>I9/I12</f>
        <v>1058.4795321637428</v>
      </c>
      <c r="J19" s="47"/>
      <c r="K19" s="47"/>
      <c r="L19" s="47">
        <f>L9/L12</f>
        <v>792.0792079207921</v>
      </c>
      <c r="M19" s="47"/>
      <c r="N19" s="47"/>
      <c r="O19" s="47">
        <f>O9/O12</f>
        <v>1147.8537360890302</v>
      </c>
      <c r="P19" s="47"/>
      <c r="Q19" s="47"/>
      <c r="R19" s="47">
        <f>R9/R12</f>
        <v>1011.4068441064638</v>
      </c>
      <c r="S19" s="47"/>
      <c r="T19" s="47"/>
      <c r="U19" s="47">
        <f>U9/U12</f>
        <v>1065.948855989233</v>
      </c>
      <c r="V19" s="47"/>
      <c r="W19" s="47"/>
      <c r="X19" s="47">
        <f>X9/X12</f>
        <v>1052.3138832997988</v>
      </c>
      <c r="Y19" s="47"/>
      <c r="Z19" s="47"/>
      <c r="AA19" s="47">
        <f>AA9/AA12</f>
        <v>1162.5441696113073</v>
      </c>
      <c r="AB19" s="47"/>
      <c r="AC19" s="47"/>
      <c r="AD19" s="47">
        <f>AD9/AD12</f>
        <v>4316.666666666667</v>
      </c>
      <c r="AE19" s="47"/>
      <c r="AF19" s="47"/>
      <c r="AG19" s="47">
        <f>AG9/AG12</f>
        <v>1816.3265306122448</v>
      </c>
      <c r="AH19" s="47"/>
      <c r="AI19" s="47"/>
      <c r="AJ19" s="47">
        <f>AJ9/AJ12</f>
        <v>2096.969696969697</v>
      </c>
      <c r="AK19" s="47"/>
      <c r="AL19" s="47"/>
      <c r="AM19" s="47">
        <f>AM9/AM12</f>
        <v>2710</v>
      </c>
      <c r="AN19" s="47"/>
      <c r="AO19" s="47"/>
      <c r="AP19" s="47">
        <f>AP9/AP12</f>
        <v>1618.6046511627908</v>
      </c>
      <c r="AQ19" s="47"/>
      <c r="AR19" s="47"/>
      <c r="AS19" s="47">
        <f>AS9/AS12</f>
        <v>3000</v>
      </c>
      <c r="AT19" s="47"/>
      <c r="AU19" s="47"/>
      <c r="AV19" s="47">
        <f>AV9/AV12</f>
        <v>4323.529411764706</v>
      </c>
      <c r="AW19" s="47"/>
      <c r="AX19" s="47"/>
      <c r="AY19" s="47">
        <f>AY9/AY12</f>
        <v>3883.3333333333335</v>
      </c>
      <c r="AZ19" s="47"/>
      <c r="BA19" s="47"/>
      <c r="BB19" s="47">
        <f>BB9/BB12</f>
        <v>4976.7441860465115</v>
      </c>
      <c r="BC19" s="47"/>
      <c r="BD19" s="47"/>
      <c r="BE19" s="47">
        <f>BE9/BE12</f>
        <v>2488.8888888888887</v>
      </c>
      <c r="BF19" s="47"/>
      <c r="BG19" s="47"/>
      <c r="BH19" s="47"/>
      <c r="BI19" s="47"/>
      <c r="BJ19" s="213">
        <f>SUM(F19:BG19)</f>
        <v>39457.99532710928</v>
      </c>
      <c r="BK19" s="681"/>
      <c r="BL19" s="691"/>
      <c r="BM19" s="691"/>
      <c r="BN19" s="691"/>
      <c r="BO19" s="691"/>
      <c r="BP19" s="691"/>
      <c r="BQ19" s="692"/>
      <c r="BR19" s="692"/>
      <c r="BS19" s="687"/>
    </row>
    <row r="20" spans="1:71" s="25" customFormat="1" ht="12.75" hidden="1">
      <c r="A20" s="193"/>
      <c r="B20" s="194">
        <v>340</v>
      </c>
      <c r="C20" s="194"/>
      <c r="D20" s="194"/>
      <c r="E20" s="194"/>
      <c r="F20" s="195">
        <f>F10/F12</f>
        <v>0</v>
      </c>
      <c r="G20" s="47"/>
      <c r="H20" s="47"/>
      <c r="I20" s="47">
        <f>I10/I12</f>
        <v>0</v>
      </c>
      <c r="J20" s="47"/>
      <c r="K20" s="47"/>
      <c r="L20" s="47">
        <f>L10/L12</f>
        <v>0</v>
      </c>
      <c r="M20" s="47"/>
      <c r="N20" s="47"/>
      <c r="O20" s="47">
        <f>O10/O12</f>
        <v>0</v>
      </c>
      <c r="P20" s="47"/>
      <c r="Q20" s="47"/>
      <c r="R20" s="47">
        <f>R10/R12</f>
        <v>0</v>
      </c>
      <c r="S20" s="47"/>
      <c r="T20" s="47"/>
      <c r="U20" s="47">
        <f>U10/U12</f>
        <v>0</v>
      </c>
      <c r="V20" s="47"/>
      <c r="W20" s="47"/>
      <c r="X20" s="47">
        <f>X10/X12</f>
        <v>0</v>
      </c>
      <c r="Y20" s="47"/>
      <c r="Z20" s="47"/>
      <c r="AA20" s="47">
        <f>AA10/AA12</f>
        <v>0</v>
      </c>
      <c r="AB20" s="47"/>
      <c r="AC20" s="47"/>
      <c r="AD20" s="47">
        <f>AD10/AD12</f>
        <v>0</v>
      </c>
      <c r="AE20" s="47"/>
      <c r="AF20" s="47"/>
      <c r="AG20" s="47">
        <f>AG10/AG12</f>
        <v>0</v>
      </c>
      <c r="AH20" s="47"/>
      <c r="AI20" s="47"/>
      <c r="AJ20" s="47">
        <f>AJ10/AJ12</f>
        <v>0</v>
      </c>
      <c r="AK20" s="47"/>
      <c r="AL20" s="47"/>
      <c r="AM20" s="47">
        <f>AM10/AM12</f>
        <v>0</v>
      </c>
      <c r="AN20" s="47"/>
      <c r="AO20" s="47"/>
      <c r="AP20" s="47">
        <f>AP10/AP12</f>
        <v>0</v>
      </c>
      <c r="AQ20" s="47"/>
      <c r="AR20" s="47"/>
      <c r="AS20" s="47">
        <f>AS10/AS12</f>
        <v>0</v>
      </c>
      <c r="AT20" s="47"/>
      <c r="AU20" s="47"/>
      <c r="AV20" s="47">
        <f>AV10/AV12</f>
        <v>0</v>
      </c>
      <c r="AW20" s="47"/>
      <c r="AX20" s="47"/>
      <c r="AY20" s="47">
        <f>AY10/AY12</f>
        <v>0</v>
      </c>
      <c r="AZ20" s="47"/>
      <c r="BA20" s="47"/>
      <c r="BB20" s="47">
        <f>BB10/BB12</f>
        <v>0</v>
      </c>
      <c r="BC20" s="47"/>
      <c r="BD20" s="47"/>
      <c r="BE20" s="47">
        <f>BE10/BE12</f>
        <v>0</v>
      </c>
      <c r="BF20" s="47"/>
      <c r="BG20" s="47"/>
      <c r="BH20" s="47"/>
      <c r="BI20" s="47"/>
      <c r="BJ20" s="213">
        <f>SUM(F20:BG20)</f>
        <v>0</v>
      </c>
      <c r="BK20" s="681"/>
      <c r="BL20" s="694"/>
      <c r="BM20" s="694"/>
      <c r="BN20" s="694"/>
      <c r="BO20" s="694"/>
      <c r="BP20" s="691"/>
      <c r="BQ20" s="695"/>
      <c r="BR20" s="695" t="e">
        <f>BR22*#REF!</f>
        <v>#REF!</v>
      </c>
      <c r="BS20" s="687"/>
    </row>
    <row r="21" spans="1:71" s="25" customFormat="1" ht="12.75" hidden="1">
      <c r="A21" s="193" t="s">
        <v>5</v>
      </c>
      <c r="B21" s="194"/>
      <c r="C21" s="194"/>
      <c r="D21" s="194"/>
      <c r="E21" s="194"/>
      <c r="F21" s="195">
        <f>SUM(F16:F20)</f>
        <v>51134.8195329087</v>
      </c>
      <c r="G21" s="47"/>
      <c r="H21" s="47"/>
      <c r="I21" s="47">
        <f>SUM(I16:I20)</f>
        <v>54192.98245614035</v>
      </c>
      <c r="J21" s="47"/>
      <c r="K21" s="47"/>
      <c r="L21" s="47">
        <f>SUM(L16:L20)</f>
        <v>40496.699669967</v>
      </c>
      <c r="M21" s="47"/>
      <c r="N21" s="47"/>
      <c r="O21" s="47">
        <f>SUM(O16:O20)</f>
        <v>58623.211446740854</v>
      </c>
      <c r="P21" s="47"/>
      <c r="Q21" s="47"/>
      <c r="R21" s="47">
        <f>SUM(R16:R20)</f>
        <v>45583.65019011407</v>
      </c>
      <c r="S21" s="47"/>
      <c r="T21" s="47"/>
      <c r="U21" s="47">
        <f>SUM(U16:U20)</f>
        <v>50486.31197846568</v>
      </c>
      <c r="V21" s="47"/>
      <c r="W21" s="47"/>
      <c r="X21" s="47">
        <f>SUM(X16:X20)</f>
        <v>53969.818913480885</v>
      </c>
      <c r="Y21" s="47"/>
      <c r="Z21" s="47"/>
      <c r="AA21" s="47">
        <f>SUM(AA16:AA20)</f>
        <v>59422.8504122497</v>
      </c>
      <c r="AB21" s="47"/>
      <c r="AC21" s="47"/>
      <c r="AD21" s="47">
        <f>SUM(AD16:AD20)</f>
        <v>219100</v>
      </c>
      <c r="AE21" s="47"/>
      <c r="AF21" s="47"/>
      <c r="AG21" s="47">
        <f>SUM(AG16:AG20)</f>
        <v>92567.34693877552</v>
      </c>
      <c r="AH21" s="47"/>
      <c r="AI21" s="47"/>
      <c r="AJ21" s="47">
        <f>SUM(AJ16:AJ20)</f>
        <v>114327.27272727274</v>
      </c>
      <c r="AK21" s="47"/>
      <c r="AL21" s="47"/>
      <c r="AM21" s="47">
        <f>SUM(AM16:AM20)</f>
        <v>131780</v>
      </c>
      <c r="AN21" s="47"/>
      <c r="AO21" s="47"/>
      <c r="AP21" s="47">
        <f>SUM(AP16:AP20)</f>
        <v>87455.81395348838</v>
      </c>
      <c r="AQ21" s="47"/>
      <c r="AR21" s="47"/>
      <c r="AS21" s="47">
        <f>SUM(AS16:AS20)</f>
        <v>143987.65432098764</v>
      </c>
      <c r="AT21" s="47"/>
      <c r="AU21" s="47"/>
      <c r="AV21" s="47">
        <f>SUM(AV16:AV20)</f>
        <v>218352.94117647057</v>
      </c>
      <c r="AW21" s="47"/>
      <c r="AX21" s="47"/>
      <c r="AY21" s="47">
        <f>SUM(AY16:AY20)</f>
        <v>191425.11666666667</v>
      </c>
      <c r="AZ21" s="47"/>
      <c r="BA21" s="47"/>
      <c r="BB21" s="47">
        <f>SUM(BB16:BB20)</f>
        <v>226580.1395348837</v>
      </c>
      <c r="BC21" s="47"/>
      <c r="BD21" s="47"/>
      <c r="BE21" s="47">
        <f>SUM(BE16:BE20)</f>
        <v>122541.51777777779</v>
      </c>
      <c r="BF21" s="47"/>
      <c r="BG21" s="47">
        <f>SUM(BG16:BG20)</f>
        <v>0</v>
      </c>
      <c r="BH21" s="47"/>
      <c r="BI21" s="47"/>
      <c r="BJ21" s="195">
        <f>SUM(BJ16:BJ20)</f>
        <v>1962028.14769639</v>
      </c>
      <c r="BK21" s="682"/>
      <c r="BL21" s="694">
        <f>SUM(BL16:BL20)</f>
        <v>0</v>
      </c>
      <c r="BM21" s="694">
        <f aca="true" t="shared" si="2" ref="BM21:BR21">SUM(BM16:BM20)</f>
        <v>0</v>
      </c>
      <c r="BN21" s="694">
        <f t="shared" si="2"/>
        <v>0</v>
      </c>
      <c r="BO21" s="694">
        <f t="shared" si="2"/>
        <v>0</v>
      </c>
      <c r="BP21" s="694">
        <f t="shared" si="2"/>
        <v>0</v>
      </c>
      <c r="BQ21" s="695">
        <f>SUM(BQ16:BQ20)</f>
        <v>0</v>
      </c>
      <c r="BR21" s="695" t="e">
        <f t="shared" si="2"/>
        <v>#REF!</v>
      </c>
      <c r="BS21" s="687"/>
    </row>
    <row r="22" spans="1:71" s="25" customFormat="1" ht="12.75" hidden="1">
      <c r="A22" s="215" t="s">
        <v>96</v>
      </c>
      <c r="B22" s="216"/>
      <c r="C22" s="216"/>
      <c r="D22" s="216"/>
      <c r="E22" s="216"/>
      <c r="F22" s="196">
        <v>1</v>
      </c>
      <c r="G22" s="100"/>
      <c r="H22" s="100"/>
      <c r="I22" s="100">
        <v>1</v>
      </c>
      <c r="J22" s="100"/>
      <c r="K22" s="100"/>
      <c r="L22" s="100">
        <v>1</v>
      </c>
      <c r="M22" s="100"/>
      <c r="N22" s="100"/>
      <c r="O22" s="100">
        <v>1</v>
      </c>
      <c r="P22" s="100"/>
      <c r="Q22" s="100"/>
      <c r="R22" s="100">
        <v>1</v>
      </c>
      <c r="S22" s="100"/>
      <c r="T22" s="100"/>
      <c r="U22" s="100">
        <v>1</v>
      </c>
      <c r="V22" s="100"/>
      <c r="W22" s="100"/>
      <c r="X22" s="100">
        <v>1</v>
      </c>
      <c r="Y22" s="100"/>
      <c r="Z22" s="100"/>
      <c r="AA22" s="100">
        <v>1</v>
      </c>
      <c r="AB22" s="100"/>
      <c r="AC22" s="100"/>
      <c r="AD22" s="100">
        <v>1</v>
      </c>
      <c r="AE22" s="100"/>
      <c r="AF22" s="100"/>
      <c r="AG22" s="100">
        <v>1</v>
      </c>
      <c r="AH22" s="100"/>
      <c r="AI22" s="100"/>
      <c r="AJ22" s="100">
        <v>1</v>
      </c>
      <c r="AK22" s="100"/>
      <c r="AL22" s="100"/>
      <c r="AM22" s="100">
        <v>1</v>
      </c>
      <c r="AN22" s="100"/>
      <c r="AO22" s="100"/>
      <c r="AP22" s="100">
        <v>1</v>
      </c>
      <c r="AQ22" s="100"/>
      <c r="AR22" s="100"/>
      <c r="AS22" s="100">
        <v>1</v>
      </c>
      <c r="AT22" s="100"/>
      <c r="AU22" s="100"/>
      <c r="AV22" s="100">
        <v>1</v>
      </c>
      <c r="AW22" s="100"/>
      <c r="AX22" s="100"/>
      <c r="AY22" s="100">
        <v>1</v>
      </c>
      <c r="AZ22" s="100"/>
      <c r="BA22" s="100"/>
      <c r="BB22" s="100">
        <v>1</v>
      </c>
      <c r="BC22" s="100"/>
      <c r="BD22" s="100"/>
      <c r="BE22" s="100">
        <v>1</v>
      </c>
      <c r="BF22" s="100"/>
      <c r="BG22" s="100">
        <v>1</v>
      </c>
      <c r="BH22" s="100"/>
      <c r="BI22" s="100"/>
      <c r="BJ22" s="217">
        <f>SUM(F22:BG22)</f>
        <v>19</v>
      </c>
      <c r="BK22" s="683"/>
      <c r="BL22" s="696"/>
      <c r="BM22" s="696"/>
      <c r="BN22" s="696"/>
      <c r="BO22" s="696"/>
      <c r="BP22" s="697">
        <f>SUM(BL22:BO22)</f>
        <v>0</v>
      </c>
      <c r="BQ22" s="698"/>
      <c r="BR22" s="698"/>
      <c r="BS22" s="699"/>
    </row>
    <row r="23" spans="1:71" s="25" customFormat="1" ht="12.75" hidden="1">
      <c r="A23" s="753" t="s">
        <v>69</v>
      </c>
      <c r="B23" s="775"/>
      <c r="C23" s="775"/>
      <c r="D23" s="775"/>
      <c r="E23" s="775"/>
      <c r="F23" s="776">
        <f>F21/F22</f>
        <v>51134.8195329087</v>
      </c>
      <c r="G23" s="886"/>
      <c r="H23" s="886"/>
      <c r="I23" s="886">
        <f>I21/I22</f>
        <v>54192.98245614035</v>
      </c>
      <c r="J23" s="886"/>
      <c r="K23" s="886"/>
      <c r="L23" s="886">
        <f>L21/L22</f>
        <v>40496.699669967</v>
      </c>
      <c r="M23" s="886"/>
      <c r="N23" s="886"/>
      <c r="O23" s="886">
        <v>0</v>
      </c>
      <c r="P23" s="886"/>
      <c r="Q23" s="886"/>
      <c r="R23" s="886">
        <f>R21/R22</f>
        <v>45583.65019011407</v>
      </c>
      <c r="S23" s="886"/>
      <c r="T23" s="886"/>
      <c r="U23" s="886">
        <f>U21/U22</f>
        <v>50486.31197846568</v>
      </c>
      <c r="V23" s="886"/>
      <c r="W23" s="886"/>
      <c r="X23" s="886">
        <f>X21/X22</f>
        <v>53969.818913480885</v>
      </c>
      <c r="Y23" s="886"/>
      <c r="Z23" s="886"/>
      <c r="AA23" s="886">
        <f>AA21/AA22</f>
        <v>59422.8504122497</v>
      </c>
      <c r="AB23" s="886"/>
      <c r="AC23" s="886"/>
      <c r="AD23" s="886">
        <f>AD21/AD22</f>
        <v>219100</v>
      </c>
      <c r="AE23" s="886"/>
      <c r="AF23" s="886"/>
      <c r="AG23" s="886">
        <f>AG21/AG22</f>
        <v>92567.34693877552</v>
      </c>
      <c r="AH23" s="886"/>
      <c r="AI23" s="886"/>
      <c r="AJ23" s="886">
        <f>AJ21/AJ22</f>
        <v>114327.27272727274</v>
      </c>
      <c r="AK23" s="886"/>
      <c r="AL23" s="886"/>
      <c r="AM23" s="886">
        <f>AM21/AM22</f>
        <v>131780</v>
      </c>
      <c r="AN23" s="886"/>
      <c r="AO23" s="886"/>
      <c r="AP23" s="886">
        <f>AP21/AP22</f>
        <v>87455.81395348838</v>
      </c>
      <c r="AQ23" s="886"/>
      <c r="AR23" s="886"/>
      <c r="AS23" s="886">
        <f>AS21/AS22</f>
        <v>143987.65432098764</v>
      </c>
      <c r="AT23" s="886"/>
      <c r="AU23" s="886"/>
      <c r="AV23" s="886">
        <f>AV21/AV22</f>
        <v>218352.94117647057</v>
      </c>
      <c r="AW23" s="886"/>
      <c r="AX23" s="886"/>
      <c r="AY23" s="886">
        <f>AY21/AY22</f>
        <v>191425.11666666667</v>
      </c>
      <c r="AZ23" s="886"/>
      <c r="BA23" s="886"/>
      <c r="BB23" s="886">
        <f>BB21/BB22</f>
        <v>226580.1395348837</v>
      </c>
      <c r="BC23" s="886"/>
      <c r="BD23" s="886"/>
      <c r="BE23" s="886">
        <f>BE21/BE22</f>
        <v>122541.51777777779</v>
      </c>
      <c r="BF23" s="886"/>
      <c r="BG23" s="886">
        <v>0</v>
      </c>
      <c r="BH23" s="886"/>
      <c r="BI23" s="886"/>
      <c r="BJ23" s="777">
        <f>BJ21/BJ22</f>
        <v>103264.63935244158</v>
      </c>
      <c r="BK23" s="778"/>
      <c r="BL23" s="197" t="e">
        <f aca="true" t="shared" si="3" ref="BL23:BR23">BL21/BL22</f>
        <v>#DIV/0!</v>
      </c>
      <c r="BM23" s="197" t="e">
        <f t="shared" si="3"/>
        <v>#DIV/0!</v>
      </c>
      <c r="BN23" s="197" t="e">
        <f t="shared" si="3"/>
        <v>#DIV/0!</v>
      </c>
      <c r="BO23" s="197" t="e">
        <f t="shared" si="3"/>
        <v>#DIV/0!</v>
      </c>
      <c r="BP23" s="197" t="e">
        <f t="shared" si="3"/>
        <v>#DIV/0!</v>
      </c>
      <c r="BQ23" s="197" t="e">
        <f t="shared" si="3"/>
        <v>#DIV/0!</v>
      </c>
      <c r="BR23" s="197" t="e">
        <f t="shared" si="3"/>
        <v>#REF!</v>
      </c>
      <c r="BS23" s="687"/>
    </row>
    <row r="24" spans="1:71" s="17" customFormat="1" ht="25.5" customHeight="1">
      <c r="A24" s="1496" t="s">
        <v>454</v>
      </c>
      <c r="B24" s="1496"/>
      <c r="C24" s="1496"/>
      <c r="D24" s="1496"/>
      <c r="E24" s="1496"/>
      <c r="F24" s="1496"/>
      <c r="G24" s="1496"/>
      <c r="H24" s="1496"/>
      <c r="I24" s="1496"/>
      <c r="J24" s="1496"/>
      <c r="K24" s="1496"/>
      <c r="L24" s="1496"/>
      <c r="M24" s="1496"/>
      <c r="N24" s="1496"/>
      <c r="O24" s="1105"/>
      <c r="P24" s="1105"/>
      <c r="Q24" s="1105"/>
      <c r="R24" s="1105"/>
      <c r="S24" s="1105"/>
      <c r="T24" s="1105"/>
      <c r="U24" s="1105"/>
      <c r="V24" s="1105"/>
      <c r="W24" s="110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21"/>
      <c r="BK24" s="121"/>
      <c r="BL24" s="122"/>
      <c r="BM24" s="122"/>
      <c r="BN24" s="122"/>
      <c r="BO24" s="122"/>
      <c r="BP24" s="122"/>
      <c r="BQ24" s="122"/>
      <c r="BR24" s="122"/>
      <c r="BS24" s="576"/>
    </row>
    <row r="25" spans="1:71" s="17" customFormat="1" ht="12.75" customHeight="1" hidden="1">
      <c r="A25" s="1105"/>
      <c r="B25" s="1105"/>
      <c r="C25" s="1105"/>
      <c r="D25" s="1105"/>
      <c r="E25" s="1105"/>
      <c r="F25" s="1105"/>
      <c r="G25" s="1105"/>
      <c r="H25" s="1105"/>
      <c r="I25" s="1105"/>
      <c r="J25" s="1105"/>
      <c r="K25" s="1105"/>
      <c r="L25" s="1105"/>
      <c r="M25" s="1105"/>
      <c r="N25" s="1105"/>
      <c r="O25" s="1105"/>
      <c r="P25" s="1105"/>
      <c r="Q25" s="1105"/>
      <c r="R25" s="1105"/>
      <c r="S25" s="1105"/>
      <c r="T25" s="1105"/>
      <c r="U25" s="1105"/>
      <c r="V25" s="1105"/>
      <c r="W25" s="110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21"/>
      <c r="BK25" s="121"/>
      <c r="BL25" s="122"/>
      <c r="BM25" s="122"/>
      <c r="BN25" s="122"/>
      <c r="BO25" s="122"/>
      <c r="BP25" s="122"/>
      <c r="BQ25" s="122"/>
      <c r="BR25" s="122"/>
      <c r="BS25" s="576"/>
    </row>
    <row r="26" spans="1:71" s="781" customFormat="1" ht="29.25" customHeight="1">
      <c r="A26" s="1105"/>
      <c r="B26" s="1105"/>
      <c r="C26" s="1105"/>
      <c r="D26" s="1105"/>
      <c r="E26" s="1105"/>
      <c r="F26" s="1105"/>
      <c r="G26" s="1105"/>
      <c r="H26" s="1105"/>
      <c r="I26" s="1105"/>
      <c r="J26" s="1105"/>
      <c r="K26" s="1105"/>
      <c r="L26" s="1105"/>
      <c r="M26" s="1105"/>
      <c r="N26" s="1105"/>
      <c r="O26" s="1105"/>
      <c r="P26" s="1105"/>
      <c r="Q26" s="1105"/>
      <c r="R26" s="1105"/>
      <c r="S26" s="1105"/>
      <c r="T26" s="1105"/>
      <c r="U26" s="1105"/>
      <c r="V26" s="1105"/>
      <c r="W26" s="1105"/>
      <c r="X26" s="887"/>
      <c r="Y26" s="887"/>
      <c r="Z26" s="887"/>
      <c r="AA26" s="887"/>
      <c r="AB26" s="887"/>
      <c r="AC26" s="568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780"/>
      <c r="BK26" s="780"/>
      <c r="BL26" s="715"/>
      <c r="BM26" s="715"/>
      <c r="BN26" s="715"/>
      <c r="BO26" s="715"/>
      <c r="BP26" s="715"/>
      <c r="BQ26" s="715"/>
      <c r="BR26" s="715"/>
      <c r="BS26" s="716"/>
    </row>
    <row r="27" spans="1:71" s="28" customFormat="1" ht="22.5" customHeight="1" thickBot="1">
      <c r="A27" s="1113" t="s">
        <v>263</v>
      </c>
      <c r="B27" s="702"/>
      <c r="C27" s="17"/>
      <c r="D27" s="17"/>
      <c r="E27" s="17"/>
      <c r="F27" s="17"/>
      <c r="G27" s="17"/>
      <c r="H27" s="17"/>
      <c r="I27" s="18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746"/>
      <c r="AE27" s="746"/>
      <c r="AF27" s="746"/>
      <c r="AG27" s="746"/>
      <c r="AH27" s="746"/>
      <c r="AI27" s="746"/>
      <c r="AJ27" s="746"/>
      <c r="AK27" s="746"/>
      <c r="AL27" s="746"/>
      <c r="AM27" s="746"/>
      <c r="AN27" s="746"/>
      <c r="AO27" s="746"/>
      <c r="AP27" s="746"/>
      <c r="AQ27" s="746"/>
      <c r="AR27" s="746"/>
      <c r="AS27" s="746"/>
      <c r="AT27" s="746"/>
      <c r="AU27" s="746"/>
      <c r="AV27" s="746"/>
      <c r="AW27" s="746"/>
      <c r="AX27" s="746"/>
      <c r="AY27" s="746"/>
      <c r="AZ27" s="746"/>
      <c r="BA27" s="746"/>
      <c r="BB27" s="746"/>
      <c r="BC27" s="746"/>
      <c r="BD27" s="746"/>
      <c r="BE27" s="746"/>
      <c r="BF27" s="746"/>
      <c r="BG27" s="746"/>
      <c r="BH27" s="746"/>
      <c r="BI27" s="746"/>
      <c r="BJ27" s="714"/>
      <c r="BK27" s="779"/>
      <c r="BL27" s="714"/>
      <c r="BM27" s="714"/>
      <c r="BN27" s="714"/>
      <c r="BO27" s="714"/>
      <c r="BP27" s="700"/>
      <c r="BQ27" s="700"/>
      <c r="BR27" s="188"/>
      <c r="BS27" s="595"/>
    </row>
    <row r="28" spans="1:77" s="125" customFormat="1" ht="144.75" customHeight="1" thickBot="1">
      <c r="A28" s="1102" t="s">
        <v>448</v>
      </c>
      <c r="B28" s="1106" t="s">
        <v>4</v>
      </c>
      <c r="C28" s="1207" t="s">
        <v>262</v>
      </c>
      <c r="D28" s="1208" t="s">
        <v>455</v>
      </c>
      <c r="E28" s="1209" t="s">
        <v>264</v>
      </c>
      <c r="F28" s="1107" t="s">
        <v>245</v>
      </c>
      <c r="G28" s="1386" t="s">
        <v>455</v>
      </c>
      <c r="H28" s="1108" t="s">
        <v>264</v>
      </c>
      <c r="I28" s="1102" t="s">
        <v>246</v>
      </c>
      <c r="J28" s="1409" t="str">
        <f>G28</f>
        <v>Исполнение II квартала  2020 года факт</v>
      </c>
      <c r="K28" s="1109" t="s">
        <v>264</v>
      </c>
      <c r="L28" s="1107" t="s">
        <v>298</v>
      </c>
      <c r="M28" s="1386" t="str">
        <f>J28</f>
        <v>Исполнение II квартала  2020 года факт</v>
      </c>
      <c r="N28" s="1108" t="s">
        <v>264</v>
      </c>
      <c r="O28" s="1110" t="s">
        <v>247</v>
      </c>
      <c r="P28" s="1386" t="str">
        <f>M28</f>
        <v>Исполнение II квартала  2020 года факт</v>
      </c>
      <c r="Q28" s="1109" t="s">
        <v>264</v>
      </c>
      <c r="R28" s="1107" t="s">
        <v>248</v>
      </c>
      <c r="S28" s="1386" t="str">
        <f>P28</f>
        <v>Исполнение II квартала  2020 года факт</v>
      </c>
      <c r="T28" s="1108" t="s">
        <v>264</v>
      </c>
      <c r="U28" s="1110" t="s">
        <v>249</v>
      </c>
      <c r="V28" s="1386" t="str">
        <f>S28</f>
        <v>Исполнение II квартала  2020 года факт</v>
      </c>
      <c r="W28" s="1109" t="s">
        <v>264</v>
      </c>
      <c r="X28" s="1107" t="s">
        <v>250</v>
      </c>
      <c r="Y28" s="1386" t="str">
        <f>V28</f>
        <v>Исполнение II квартала  2020 года факт</v>
      </c>
      <c r="Z28" s="1108" t="s">
        <v>264</v>
      </c>
      <c r="AA28" s="1107" t="s">
        <v>251</v>
      </c>
      <c r="AB28" s="1386" t="str">
        <f>Y28</f>
        <v>Исполнение II квартала  2020 года факт</v>
      </c>
      <c r="AC28" s="1108" t="s">
        <v>264</v>
      </c>
      <c r="AD28" s="1110" t="s">
        <v>252</v>
      </c>
      <c r="AE28" s="1386" t="str">
        <f>AB28</f>
        <v>Исполнение II квартала  2020 года факт</v>
      </c>
      <c r="AF28" s="1109" t="s">
        <v>264</v>
      </c>
      <c r="AG28" s="1107" t="s">
        <v>253</v>
      </c>
      <c r="AH28" s="1386" t="str">
        <f>AE28</f>
        <v>Исполнение II квартала  2020 года факт</v>
      </c>
      <c r="AI28" s="1108" t="s">
        <v>264</v>
      </c>
      <c r="AJ28" s="1110" t="s">
        <v>254</v>
      </c>
      <c r="AK28" s="1386" t="str">
        <f>AH28</f>
        <v>Исполнение II квартала  2020 года факт</v>
      </c>
      <c r="AL28" s="1109" t="s">
        <v>264</v>
      </c>
      <c r="AM28" s="1107" t="s">
        <v>255</v>
      </c>
      <c r="AN28" s="1386" t="str">
        <f>AK28</f>
        <v>Исполнение II квартала  2020 года факт</v>
      </c>
      <c r="AO28" s="1108" t="s">
        <v>264</v>
      </c>
      <c r="AP28" s="1110" t="s">
        <v>256</v>
      </c>
      <c r="AQ28" s="1386" t="str">
        <f>AN28</f>
        <v>Исполнение II квартала  2020 года факт</v>
      </c>
      <c r="AR28" s="1109" t="s">
        <v>264</v>
      </c>
      <c r="AS28" s="1107" t="s">
        <v>257</v>
      </c>
      <c r="AT28" s="1386" t="str">
        <f>AQ28</f>
        <v>Исполнение II квартала  2020 года факт</v>
      </c>
      <c r="AU28" s="1108" t="s">
        <v>264</v>
      </c>
      <c r="AV28" s="1110" t="s">
        <v>258</v>
      </c>
      <c r="AW28" s="1386" t="str">
        <f>AT28</f>
        <v>Исполнение II квартала  2020 года факт</v>
      </c>
      <c r="AX28" s="1109" t="s">
        <v>264</v>
      </c>
      <c r="AY28" s="1107" t="s">
        <v>259</v>
      </c>
      <c r="AZ28" s="1386" t="str">
        <f>AW28</f>
        <v>Исполнение II квартала  2020 года факт</v>
      </c>
      <c r="BA28" s="1108" t="s">
        <v>264</v>
      </c>
      <c r="BB28" s="1110" t="s">
        <v>260</v>
      </c>
      <c r="BC28" s="1386" t="str">
        <f>AZ28</f>
        <v>Исполнение II квартала  2020 года факт</v>
      </c>
      <c r="BD28" s="1109" t="s">
        <v>264</v>
      </c>
      <c r="BE28" s="1107" t="s">
        <v>261</v>
      </c>
      <c r="BF28" s="1386" t="str">
        <f>BC28</f>
        <v>Исполнение II квартала  2020 года факт</v>
      </c>
      <c r="BG28" s="1111" t="s">
        <v>27</v>
      </c>
      <c r="BH28" s="1111"/>
      <c r="BI28" s="1108" t="s">
        <v>264</v>
      </c>
      <c r="BM28" s="750"/>
      <c r="BN28" s="750"/>
      <c r="BO28" s="751"/>
      <c r="BP28" s="602"/>
      <c r="BQ28" s="603"/>
      <c r="BR28" s="601"/>
      <c r="BS28" s="601"/>
      <c r="BU28" s="1494"/>
      <c r="BV28" s="1494"/>
      <c r="BW28" s="1494"/>
      <c r="BX28" s="1494"/>
      <c r="BY28" s="1494"/>
    </row>
    <row r="29" spans="1:71" s="17" customFormat="1" ht="66" customHeight="1" hidden="1">
      <c r="A29" s="802" t="s">
        <v>284</v>
      </c>
      <c r="B29" s="725"/>
      <c r="C29" s="1210">
        <f>SUM(F29:BG29)</f>
        <v>2653</v>
      </c>
      <c r="D29" s="1211"/>
      <c r="E29" s="1212"/>
      <c r="F29" s="858">
        <f>341</f>
        <v>341</v>
      </c>
      <c r="G29" s="1387"/>
      <c r="H29" s="801"/>
      <c r="I29" s="859">
        <v>329</v>
      </c>
      <c r="J29" s="1387"/>
      <c r="K29" s="829"/>
      <c r="L29" s="858">
        <v>218</v>
      </c>
      <c r="M29" s="1387"/>
      <c r="N29" s="801"/>
      <c r="O29" s="859"/>
      <c r="P29" s="1387"/>
      <c r="Q29" s="829"/>
      <c r="R29" s="858">
        <v>468</v>
      </c>
      <c r="S29" s="1387"/>
      <c r="T29" s="801"/>
      <c r="U29" s="859">
        <v>297</v>
      </c>
      <c r="V29" s="1387"/>
      <c r="W29" s="829"/>
      <c r="X29" s="858">
        <f>329+1+95+12</f>
        <v>437</v>
      </c>
      <c r="Y29" s="1387"/>
      <c r="Z29" s="801"/>
      <c r="AA29" s="858">
        <f>74+16+6</f>
        <v>96</v>
      </c>
      <c r="AB29" s="1387"/>
      <c r="AC29" s="801"/>
      <c r="AD29" s="859">
        <f>27+3</f>
        <v>30</v>
      </c>
      <c r="AE29" s="1387"/>
      <c r="AF29" s="829"/>
      <c r="AG29" s="858">
        <f>77+11+1+9</f>
        <v>98</v>
      </c>
      <c r="AH29" s="1387"/>
      <c r="AI29" s="801"/>
      <c r="AJ29" s="859">
        <f>60+9</f>
        <v>69</v>
      </c>
      <c r="AK29" s="1387"/>
      <c r="AL29" s="829"/>
      <c r="AM29" s="858">
        <f>35+6</f>
        <v>41</v>
      </c>
      <c r="AN29" s="1387"/>
      <c r="AO29" s="801"/>
      <c r="AP29" s="859">
        <f>79+11+7</f>
        <v>97</v>
      </c>
      <c r="AQ29" s="1387"/>
      <c r="AR29" s="829"/>
      <c r="AS29" s="858">
        <f>38+9</f>
        <v>47</v>
      </c>
      <c r="AT29" s="1387"/>
      <c r="AU29" s="801"/>
      <c r="AV29" s="859">
        <v>8</v>
      </c>
      <c r="AW29" s="1387"/>
      <c r="AX29" s="829"/>
      <c r="AY29" s="858">
        <f>16+4+2</f>
        <v>22</v>
      </c>
      <c r="AZ29" s="1387"/>
      <c r="BA29" s="801"/>
      <c r="BB29" s="859">
        <f>10+5+2</f>
        <v>17</v>
      </c>
      <c r="BC29" s="1387"/>
      <c r="BD29" s="829"/>
      <c r="BE29" s="858">
        <f>24+14</f>
        <v>38</v>
      </c>
      <c r="BF29" s="1387"/>
      <c r="BG29" s="800"/>
      <c r="BH29" s="800"/>
      <c r="BI29" s="801"/>
      <c r="BM29" s="715"/>
      <c r="BN29" s="715"/>
      <c r="BO29" s="715"/>
      <c r="BP29" s="122"/>
      <c r="BQ29" s="122"/>
      <c r="BR29" s="122"/>
      <c r="BS29" s="576"/>
    </row>
    <row r="30" spans="1:71" s="125" customFormat="1" ht="95.25" customHeight="1" thickBot="1">
      <c r="A30" s="1101" t="s">
        <v>101</v>
      </c>
      <c r="B30" s="754"/>
      <c r="C30" s="1299">
        <f>F30+I30+L30+O30+R30+U30+X30+AA30+AD30+AG30+AJ30+AM30+AP30+AS30+AV30+AY30+BB30+BE30</f>
        <v>2971</v>
      </c>
      <c r="D30" s="1300">
        <f>G30+J30+M30+P30+S30+V30+Y30+AB30+AE30+AH30+AK30+AN30+AQ30+AT30+AW30+AZ30+BC30+BF30</f>
        <v>2974</v>
      </c>
      <c r="E30" s="1301">
        <f>D30/C30*100%</f>
        <v>1.0010097610232245</v>
      </c>
      <c r="F30" s="1302">
        <v>392</v>
      </c>
      <c r="G30" s="1388">
        <v>389</v>
      </c>
      <c r="H30" s="1303">
        <f>G30/F30*100%</f>
        <v>0.9923469387755102</v>
      </c>
      <c r="I30" s="1304">
        <v>341</v>
      </c>
      <c r="J30" s="1388">
        <v>341</v>
      </c>
      <c r="K30" s="1305">
        <f>J30/I30*100%</f>
        <v>1</v>
      </c>
      <c r="L30" s="1302">
        <v>305</v>
      </c>
      <c r="M30" s="1388">
        <v>308</v>
      </c>
      <c r="N30" s="1303">
        <f>M30/L30*100%</f>
        <v>1.0098360655737706</v>
      </c>
      <c r="O30" s="1304">
        <v>0</v>
      </c>
      <c r="P30" s="1388">
        <v>0</v>
      </c>
      <c r="Q30" s="1305">
        <v>0</v>
      </c>
      <c r="R30" s="1302">
        <v>525</v>
      </c>
      <c r="S30" s="1388">
        <v>517</v>
      </c>
      <c r="T30" s="1303">
        <f>S30/R30*100%</f>
        <v>0.9847619047619047</v>
      </c>
      <c r="U30" s="1304">
        <v>319</v>
      </c>
      <c r="V30" s="1388">
        <v>326</v>
      </c>
      <c r="W30" s="1305">
        <f>V30/U30*100%</f>
        <v>1.0219435736677116</v>
      </c>
      <c r="X30" s="1302">
        <v>492</v>
      </c>
      <c r="Y30" s="1388">
        <v>495</v>
      </c>
      <c r="Z30" s="1303">
        <f>Y30/X30*100%</f>
        <v>1.0060975609756098</v>
      </c>
      <c r="AA30" s="1302">
        <v>115</v>
      </c>
      <c r="AB30" s="1388">
        <v>118</v>
      </c>
      <c r="AC30" s="1303">
        <f>AB30/AA30*100%</f>
        <v>1.0260869565217392</v>
      </c>
      <c r="AD30" s="1304">
        <v>31</v>
      </c>
      <c r="AE30" s="1388">
        <v>31</v>
      </c>
      <c r="AF30" s="1305">
        <f>AE30/AD30*100%</f>
        <v>1</v>
      </c>
      <c r="AG30" s="1302">
        <v>115</v>
      </c>
      <c r="AH30" s="1388">
        <v>114</v>
      </c>
      <c r="AI30" s="1303">
        <f>AH30/AG30*100%</f>
        <v>0.991304347826087</v>
      </c>
      <c r="AJ30" s="1304">
        <v>66</v>
      </c>
      <c r="AK30" s="1388">
        <v>62</v>
      </c>
      <c r="AL30" s="1305">
        <f>AK30/AJ30*100%</f>
        <v>0.9393939393939394</v>
      </c>
      <c r="AM30" s="1302">
        <v>43</v>
      </c>
      <c r="AN30" s="1388">
        <v>39</v>
      </c>
      <c r="AO30" s="1303">
        <f>AN30/AM30*100%</f>
        <v>0.9069767441860465</v>
      </c>
      <c r="AP30" s="1304">
        <v>93</v>
      </c>
      <c r="AQ30" s="1388">
        <v>95</v>
      </c>
      <c r="AR30" s="1305">
        <f>AQ30/AP30*100%</f>
        <v>1.021505376344086</v>
      </c>
      <c r="AS30" s="1302">
        <v>37</v>
      </c>
      <c r="AT30" s="1388">
        <v>37</v>
      </c>
      <c r="AU30" s="1303">
        <f>AT30/AS30*100%</f>
        <v>1</v>
      </c>
      <c r="AV30" s="1304">
        <v>14</v>
      </c>
      <c r="AW30" s="1388">
        <v>14</v>
      </c>
      <c r="AX30" s="1305">
        <f>AW30/AV30*100%</f>
        <v>1</v>
      </c>
      <c r="AY30" s="1302">
        <v>22</v>
      </c>
      <c r="AZ30" s="1388">
        <v>27</v>
      </c>
      <c r="BA30" s="1303">
        <f>AZ30/AY30*100%</f>
        <v>1.2272727272727273</v>
      </c>
      <c r="BB30" s="1304">
        <v>24</v>
      </c>
      <c r="BC30" s="1388">
        <v>24</v>
      </c>
      <c r="BD30" s="1305">
        <f>BC30/BB30*100%</f>
        <v>1</v>
      </c>
      <c r="BE30" s="1302">
        <v>37</v>
      </c>
      <c r="BF30" s="1388">
        <v>37</v>
      </c>
      <c r="BG30" s="1013">
        <f>BG29-BG31</f>
        <v>0</v>
      </c>
      <c r="BH30" s="1013"/>
      <c r="BI30" s="1012">
        <f>BF30/BE30*100%</f>
        <v>1</v>
      </c>
      <c r="BM30" s="715"/>
      <c r="BN30" s="715"/>
      <c r="BO30" s="715"/>
      <c r="BP30" s="138"/>
      <c r="BQ30" s="138"/>
      <c r="BR30" s="138"/>
      <c r="BS30" s="597"/>
    </row>
    <row r="31" spans="1:71" s="125" customFormat="1" ht="146.25" customHeight="1" thickBot="1">
      <c r="A31" s="1102" t="s">
        <v>103</v>
      </c>
      <c r="B31" s="804"/>
      <c r="C31" s="1306">
        <f>F31+I31+L31+U31+X31+AA31+AD31+AG31+AJ31+AM31+AP31+AS31+AV31+AY31+BB31+BE31</f>
        <v>17</v>
      </c>
      <c r="D31" s="1307">
        <f>G31+J31+V31+Y31+AB31+AE31+AH31+AK31+AN31+AQ31+AT31+AW31+AZ31+BC31+BF31+M31</f>
        <v>20</v>
      </c>
      <c r="E31" s="1308">
        <f aca="true" t="shared" si="4" ref="E31:E41">D31/C31*100%</f>
        <v>1.1764705882352942</v>
      </c>
      <c r="F31" s="1309">
        <v>3</v>
      </c>
      <c r="G31" s="1389">
        <v>3</v>
      </c>
      <c r="H31" s="1303">
        <f>G31/F31*100%</f>
        <v>1</v>
      </c>
      <c r="I31" s="1310">
        <v>0</v>
      </c>
      <c r="J31" s="1389">
        <v>0</v>
      </c>
      <c r="K31" s="1311" t="e">
        <f aca="true" t="shared" si="5" ref="K31:K41">J31/I31*100%</f>
        <v>#DIV/0!</v>
      </c>
      <c r="L31" s="1309">
        <v>0</v>
      </c>
      <c r="M31" s="1389">
        <v>0</v>
      </c>
      <c r="N31" s="1312">
        <v>0</v>
      </c>
      <c r="O31" s="1310">
        <v>0</v>
      </c>
      <c r="P31" s="1389">
        <v>0</v>
      </c>
      <c r="Q31" s="1311">
        <v>0</v>
      </c>
      <c r="R31" s="1309">
        <v>1</v>
      </c>
      <c r="S31" s="1389">
        <v>1</v>
      </c>
      <c r="T31" s="1312">
        <v>0</v>
      </c>
      <c r="U31" s="1310">
        <v>1</v>
      </c>
      <c r="V31" s="1389">
        <v>1</v>
      </c>
      <c r="W31" s="1311">
        <f aca="true" t="shared" si="6" ref="W31:W45">V31/U31*100%</f>
        <v>1</v>
      </c>
      <c r="X31" s="1309">
        <v>5</v>
      </c>
      <c r="Y31" s="1389">
        <v>6</v>
      </c>
      <c r="Z31" s="1312">
        <f aca="true" t="shared" si="7" ref="Z31:Z45">Y31/X31*100%</f>
        <v>1.2</v>
      </c>
      <c r="AA31" s="1309">
        <v>0</v>
      </c>
      <c r="AB31" s="1419">
        <v>0</v>
      </c>
      <c r="AC31" s="1312" t="e">
        <f aca="true" t="shared" si="8" ref="AC31:AC41">AB31/AA31*100%</f>
        <v>#DIV/0!</v>
      </c>
      <c r="AD31" s="1310">
        <v>1</v>
      </c>
      <c r="AE31" s="1389">
        <v>1</v>
      </c>
      <c r="AF31" s="1311">
        <f aca="true" t="shared" si="9" ref="AF31:AF45">AE31/AD31*100%</f>
        <v>1</v>
      </c>
      <c r="AG31" s="1309">
        <v>0</v>
      </c>
      <c r="AH31" s="1389">
        <v>0</v>
      </c>
      <c r="AI31" s="1312">
        <v>0</v>
      </c>
      <c r="AJ31" s="1310">
        <v>0</v>
      </c>
      <c r="AK31" s="1389">
        <v>0</v>
      </c>
      <c r="AL31" s="1311" t="e">
        <f aca="true" t="shared" si="10" ref="AL31:AL41">AK31/AJ31*100%</f>
        <v>#DIV/0!</v>
      </c>
      <c r="AM31" s="1309">
        <v>3</v>
      </c>
      <c r="AN31" s="1389">
        <v>3</v>
      </c>
      <c r="AO31" s="1312">
        <f>AN31/AM31*100%</f>
        <v>1</v>
      </c>
      <c r="AP31" s="1310">
        <v>1</v>
      </c>
      <c r="AQ31" s="1389">
        <v>1</v>
      </c>
      <c r="AR31" s="1311">
        <f>AQ31/AP31*100%</f>
        <v>1</v>
      </c>
      <c r="AS31" s="1309">
        <v>1</v>
      </c>
      <c r="AT31" s="1389">
        <v>1</v>
      </c>
      <c r="AU31" s="1312">
        <f>AT31/AS31*100%</f>
        <v>1</v>
      </c>
      <c r="AV31" s="1310">
        <v>0</v>
      </c>
      <c r="AW31" s="1389">
        <v>0</v>
      </c>
      <c r="AX31" s="1311">
        <v>1</v>
      </c>
      <c r="AY31" s="1309">
        <v>1</v>
      </c>
      <c r="AZ31" s="1389">
        <v>1</v>
      </c>
      <c r="BA31" s="1312">
        <f aca="true" t="shared" si="11" ref="BA31:BA41">AZ31/AY31*100%</f>
        <v>1</v>
      </c>
      <c r="BB31" s="1310">
        <v>1</v>
      </c>
      <c r="BC31" s="1389">
        <v>1</v>
      </c>
      <c r="BD31" s="1311">
        <v>0</v>
      </c>
      <c r="BE31" s="1309">
        <v>0</v>
      </c>
      <c r="BF31" s="1389">
        <v>2</v>
      </c>
      <c r="BG31" s="1017"/>
      <c r="BH31" s="1017"/>
      <c r="BI31" s="1016">
        <v>0</v>
      </c>
      <c r="BM31" s="715"/>
      <c r="BN31" s="715"/>
      <c r="BO31" s="715"/>
      <c r="BP31" s="138"/>
      <c r="BQ31" s="138"/>
      <c r="BR31" s="138"/>
      <c r="BS31" s="597"/>
    </row>
    <row r="32" spans="1:71" s="17" customFormat="1" ht="76.5" customHeight="1" hidden="1">
      <c r="A32" s="1103" t="s">
        <v>285</v>
      </c>
      <c r="B32" s="803"/>
      <c r="C32" s="1313" t="e">
        <f>SUM(F32:BG32)</f>
        <v>#DIV/0!</v>
      </c>
      <c r="D32" s="1314"/>
      <c r="E32" s="1315" t="e">
        <f t="shared" si="4"/>
        <v>#DIV/0!</v>
      </c>
      <c r="F32" s="1316"/>
      <c r="G32" s="1390"/>
      <c r="H32" s="1303" t="e">
        <f>G32/F32*100%</f>
        <v>#DIV/0!</v>
      </c>
      <c r="I32" s="1317"/>
      <c r="J32" s="1390"/>
      <c r="K32" s="1318" t="e">
        <f t="shared" si="5"/>
        <v>#DIV/0!</v>
      </c>
      <c r="L32" s="1316"/>
      <c r="M32" s="1390"/>
      <c r="N32" s="1319" t="e">
        <f aca="true" t="shared" si="12" ref="N32:N45">M32/L32*100%</f>
        <v>#DIV/0!</v>
      </c>
      <c r="O32" s="1317"/>
      <c r="P32" s="1390"/>
      <c r="Q32" s="1318" t="e">
        <f aca="true" t="shared" si="13" ref="Q32:Q41">P32/O32*100%</f>
        <v>#DIV/0!</v>
      </c>
      <c r="R32" s="1316"/>
      <c r="S32" s="1390"/>
      <c r="T32" s="1319"/>
      <c r="U32" s="1317"/>
      <c r="V32" s="1390"/>
      <c r="W32" s="1318" t="e">
        <f t="shared" si="6"/>
        <v>#DIV/0!</v>
      </c>
      <c r="X32" s="1316"/>
      <c r="Y32" s="1390"/>
      <c r="Z32" s="1319" t="e">
        <f t="shared" si="7"/>
        <v>#DIV/0!</v>
      </c>
      <c r="AA32" s="1316"/>
      <c r="AB32" s="1390"/>
      <c r="AC32" s="1319" t="e">
        <f t="shared" si="8"/>
        <v>#DIV/0!</v>
      </c>
      <c r="AD32" s="1317"/>
      <c r="AE32" s="1390"/>
      <c r="AF32" s="1318" t="e">
        <f t="shared" si="9"/>
        <v>#DIV/0!</v>
      </c>
      <c r="AG32" s="1316"/>
      <c r="AH32" s="1390"/>
      <c r="AI32" s="1319" t="e">
        <f aca="true" t="shared" si="14" ref="AI32:AI41">AH32/AG32*100%</f>
        <v>#DIV/0!</v>
      </c>
      <c r="AJ32" s="1317"/>
      <c r="AK32" s="1390"/>
      <c r="AL32" s="1318" t="e">
        <f t="shared" si="10"/>
        <v>#DIV/0!</v>
      </c>
      <c r="AM32" s="1316"/>
      <c r="AN32" s="1390"/>
      <c r="AO32" s="1319" t="e">
        <f aca="true" t="shared" si="15" ref="AO32:AO41">AN32/AM32*100%</f>
        <v>#DIV/0!</v>
      </c>
      <c r="AP32" s="1317"/>
      <c r="AQ32" s="1390"/>
      <c r="AR32" s="1318" t="e">
        <f aca="true" t="shared" si="16" ref="AR32:AR45">AQ32/AP32*100%</f>
        <v>#DIV/0!</v>
      </c>
      <c r="AS32" s="1316"/>
      <c r="AT32" s="1390"/>
      <c r="AU32" s="1319" t="e">
        <f aca="true" t="shared" si="17" ref="AU32:AU41">AT32/AS32*100%</f>
        <v>#DIV/0!</v>
      </c>
      <c r="AV32" s="1317"/>
      <c r="AW32" s="1390"/>
      <c r="AX32" s="1318" t="e">
        <f aca="true" t="shared" si="18" ref="AX32:AX41">AW32/AV32*100%</f>
        <v>#DIV/0!</v>
      </c>
      <c r="AY32" s="1316"/>
      <c r="AZ32" s="1390"/>
      <c r="BA32" s="1319" t="e">
        <f t="shared" si="11"/>
        <v>#DIV/0!</v>
      </c>
      <c r="BB32" s="1317"/>
      <c r="BC32" s="1390"/>
      <c r="BD32" s="1318" t="e">
        <f>BC32/BB32*100%</f>
        <v>#DIV/0!</v>
      </c>
      <c r="BE32" s="1316"/>
      <c r="BF32" s="1390"/>
      <c r="BG32" s="1019"/>
      <c r="BH32" s="1019"/>
      <c r="BI32" s="1018" t="e">
        <f>BF32/BE32*100%</f>
        <v>#DIV/0!</v>
      </c>
      <c r="BM32" s="715"/>
      <c r="BN32" s="715"/>
      <c r="BO32" s="715"/>
      <c r="BP32" s="122"/>
      <c r="BQ32" s="122"/>
      <c r="BR32" s="122"/>
      <c r="BS32" s="576"/>
    </row>
    <row r="33" spans="1:71" s="125" customFormat="1" ht="101.25" customHeight="1" thickBot="1">
      <c r="A33" s="1101" t="s">
        <v>106</v>
      </c>
      <c r="B33" s="754"/>
      <c r="C33" s="1299">
        <f>F33+I33+L33+O33+R33+U33+X33+AA33+AD33+AG33+AJ33+AM33+AP33+AS33+AV33+AY33+BB33+BE33</f>
        <v>3113</v>
      </c>
      <c r="D33" s="1300">
        <f>G33+J33+M33+P33+S33+V33+Y33+AB33+AE33+AH33+AK33+AN33+AQ33+AT33+AW33+AZ33+BC33+BF33</f>
        <v>3126</v>
      </c>
      <c r="E33" s="1301">
        <f t="shared" si="4"/>
        <v>1.0041760359781562</v>
      </c>
      <c r="F33" s="1302">
        <v>413</v>
      </c>
      <c r="G33" s="1388">
        <v>413</v>
      </c>
      <c r="H33" s="1303">
        <f>G33/F33*100%</f>
        <v>1</v>
      </c>
      <c r="I33" s="1304">
        <v>408</v>
      </c>
      <c r="J33" s="1388">
        <v>408</v>
      </c>
      <c r="K33" s="1305">
        <f t="shared" si="5"/>
        <v>1</v>
      </c>
      <c r="L33" s="1302">
        <v>250</v>
      </c>
      <c r="M33" s="1388">
        <v>246</v>
      </c>
      <c r="N33" s="1303">
        <f t="shared" si="12"/>
        <v>0.984</v>
      </c>
      <c r="O33" s="1304">
        <v>533</v>
      </c>
      <c r="P33" s="1388">
        <v>533</v>
      </c>
      <c r="Q33" s="1305">
        <f t="shared" si="13"/>
        <v>1</v>
      </c>
      <c r="R33" s="1302">
        <v>0</v>
      </c>
      <c r="S33" s="1388">
        <v>0</v>
      </c>
      <c r="T33" s="1303">
        <v>0</v>
      </c>
      <c r="U33" s="1304">
        <v>365</v>
      </c>
      <c r="V33" s="1388">
        <v>369</v>
      </c>
      <c r="W33" s="1305">
        <f t="shared" si="6"/>
        <v>1.010958904109589</v>
      </c>
      <c r="X33" s="1302">
        <v>0</v>
      </c>
      <c r="Y33" s="1388">
        <v>0</v>
      </c>
      <c r="Z33" s="1303">
        <v>1</v>
      </c>
      <c r="AA33" s="1302">
        <v>627</v>
      </c>
      <c r="AB33" s="1388">
        <v>632</v>
      </c>
      <c r="AC33" s="1303">
        <f t="shared" si="8"/>
        <v>1.0079744816586922</v>
      </c>
      <c r="AD33" s="1304">
        <v>25</v>
      </c>
      <c r="AE33" s="1388">
        <v>25</v>
      </c>
      <c r="AF33" s="1305">
        <f t="shared" si="9"/>
        <v>1</v>
      </c>
      <c r="AG33" s="1302">
        <v>110</v>
      </c>
      <c r="AH33" s="1388">
        <v>109</v>
      </c>
      <c r="AI33" s="1303">
        <f t="shared" si="14"/>
        <v>0.990909090909091</v>
      </c>
      <c r="AJ33" s="1304">
        <v>79</v>
      </c>
      <c r="AK33" s="1388">
        <v>79</v>
      </c>
      <c r="AL33" s="1305">
        <f t="shared" si="10"/>
        <v>1</v>
      </c>
      <c r="AM33" s="1302">
        <v>47</v>
      </c>
      <c r="AN33" s="1388">
        <v>49</v>
      </c>
      <c r="AO33" s="1303">
        <f t="shared" si="15"/>
        <v>1.0425531914893618</v>
      </c>
      <c r="AP33" s="1304">
        <v>101</v>
      </c>
      <c r="AQ33" s="1388">
        <v>101</v>
      </c>
      <c r="AR33" s="1305">
        <f t="shared" si="16"/>
        <v>1</v>
      </c>
      <c r="AS33" s="1302">
        <v>37</v>
      </c>
      <c r="AT33" s="1388">
        <v>47</v>
      </c>
      <c r="AU33" s="1303">
        <f t="shared" si="17"/>
        <v>1.2702702702702702</v>
      </c>
      <c r="AV33" s="1304">
        <v>17</v>
      </c>
      <c r="AW33" s="1388">
        <v>17</v>
      </c>
      <c r="AX33" s="1305">
        <f t="shared" si="18"/>
        <v>1</v>
      </c>
      <c r="AY33" s="1302">
        <v>30</v>
      </c>
      <c r="AZ33" s="1388">
        <v>27</v>
      </c>
      <c r="BA33" s="1303">
        <f t="shared" si="11"/>
        <v>0.9</v>
      </c>
      <c r="BB33" s="1304">
        <v>18</v>
      </c>
      <c r="BC33" s="1388">
        <v>18</v>
      </c>
      <c r="BD33" s="1305">
        <f>BC33/BB33*100%</f>
        <v>1</v>
      </c>
      <c r="BE33" s="1302">
        <v>53</v>
      </c>
      <c r="BF33" s="1388">
        <v>53</v>
      </c>
      <c r="BG33" s="1013"/>
      <c r="BH33" s="1013"/>
      <c r="BI33" s="1012">
        <f>BF33/BE33*100%</f>
        <v>1</v>
      </c>
      <c r="BM33" s="715"/>
      <c r="BN33" s="715"/>
      <c r="BO33" s="715"/>
      <c r="BP33" s="138"/>
      <c r="BQ33" s="138"/>
      <c r="BR33" s="138"/>
      <c r="BS33" s="597"/>
    </row>
    <row r="34" spans="1:71" s="125" customFormat="1" ht="153" customHeight="1" thickBot="1">
      <c r="A34" s="1102" t="s">
        <v>107</v>
      </c>
      <c r="B34" s="804"/>
      <c r="C34" s="1306">
        <f>F34+I34+L34+O34+R34+U34+X34+AA34+AD34+AG34+AJ34+AM34+AP34+AS34+AV34+AY34+BB34+BE34</f>
        <v>28</v>
      </c>
      <c r="D34" s="1307">
        <f>G34+J34+M34+P34+S34+V34+Y34+AB34+AE34+AH34+AK34+AN34+AQ34+AT34+AW34+AZ34+BC34+BF34</f>
        <v>29</v>
      </c>
      <c r="E34" s="1308">
        <f t="shared" si="4"/>
        <v>1.0357142857142858</v>
      </c>
      <c r="F34" s="1309">
        <v>3</v>
      </c>
      <c r="G34" s="1389">
        <v>3</v>
      </c>
      <c r="H34" s="1320">
        <f>G34/F34*100%</f>
        <v>1</v>
      </c>
      <c r="I34" s="1310">
        <v>1</v>
      </c>
      <c r="J34" s="1389">
        <v>1</v>
      </c>
      <c r="K34" s="1305">
        <v>1</v>
      </c>
      <c r="L34" s="1309">
        <v>1</v>
      </c>
      <c r="M34" s="1389">
        <v>1</v>
      </c>
      <c r="N34" s="1312">
        <f t="shared" si="12"/>
        <v>1</v>
      </c>
      <c r="O34" s="1310">
        <v>0</v>
      </c>
      <c r="P34" s="1389">
        <v>1</v>
      </c>
      <c r="Q34" s="1311" t="e">
        <f t="shared" si="13"/>
        <v>#DIV/0!</v>
      </c>
      <c r="R34" s="1309">
        <v>0</v>
      </c>
      <c r="S34" s="1389">
        <v>0</v>
      </c>
      <c r="T34" s="1312">
        <v>0</v>
      </c>
      <c r="U34" s="1310">
        <v>2</v>
      </c>
      <c r="V34" s="1389">
        <v>2</v>
      </c>
      <c r="W34" s="1311">
        <v>0</v>
      </c>
      <c r="X34" s="1309">
        <v>0</v>
      </c>
      <c r="Y34" s="1389">
        <v>0</v>
      </c>
      <c r="Z34" s="1312">
        <v>0</v>
      </c>
      <c r="AA34" s="1309">
        <v>10</v>
      </c>
      <c r="AB34" s="1419">
        <v>10</v>
      </c>
      <c r="AC34" s="1312">
        <f t="shared" si="8"/>
        <v>1</v>
      </c>
      <c r="AD34" s="1310">
        <v>1</v>
      </c>
      <c r="AE34" s="1389">
        <v>1</v>
      </c>
      <c r="AF34" s="1311">
        <v>0</v>
      </c>
      <c r="AG34" s="1309">
        <v>2</v>
      </c>
      <c r="AH34" s="1404">
        <v>2</v>
      </c>
      <c r="AI34" s="1321">
        <v>0</v>
      </c>
      <c r="AJ34" s="1310">
        <v>5</v>
      </c>
      <c r="AK34" s="1389">
        <v>5</v>
      </c>
      <c r="AL34" s="1311">
        <v>0</v>
      </c>
      <c r="AM34" s="1309">
        <v>1</v>
      </c>
      <c r="AN34" s="1389">
        <v>1</v>
      </c>
      <c r="AO34" s="1312">
        <v>1</v>
      </c>
      <c r="AP34" s="1310">
        <v>1</v>
      </c>
      <c r="AQ34" s="1389">
        <v>1</v>
      </c>
      <c r="AR34" s="1311">
        <f t="shared" si="16"/>
        <v>1</v>
      </c>
      <c r="AS34" s="1309">
        <v>0</v>
      </c>
      <c r="AT34" s="1389">
        <v>0</v>
      </c>
      <c r="AU34" s="1312">
        <v>0</v>
      </c>
      <c r="AV34" s="1310">
        <v>0</v>
      </c>
      <c r="AW34" s="1389">
        <v>0</v>
      </c>
      <c r="AX34" s="1311">
        <v>0</v>
      </c>
      <c r="AY34" s="1309">
        <v>1</v>
      </c>
      <c r="AZ34" s="1389">
        <v>1</v>
      </c>
      <c r="BA34" s="1312">
        <v>0</v>
      </c>
      <c r="BB34" s="1310">
        <v>0</v>
      </c>
      <c r="BC34" s="1389">
        <v>0</v>
      </c>
      <c r="BD34" s="1311">
        <v>0</v>
      </c>
      <c r="BE34" s="1309">
        <v>0</v>
      </c>
      <c r="BF34" s="1408">
        <v>0</v>
      </c>
      <c r="BG34" s="1015"/>
      <c r="BH34" s="1017"/>
      <c r="BI34" s="1016">
        <v>0</v>
      </c>
      <c r="BM34" s="715"/>
      <c r="BN34" s="715"/>
      <c r="BO34" s="715"/>
      <c r="BP34" s="138"/>
      <c r="BQ34" s="138"/>
      <c r="BR34" s="138"/>
      <c r="BS34" s="597"/>
    </row>
    <row r="35" spans="1:71" s="125" customFormat="1" ht="108" customHeight="1" thickBot="1">
      <c r="A35" s="1103" t="s">
        <v>108</v>
      </c>
      <c r="B35" s="803"/>
      <c r="C35" s="1313">
        <f>F35+AA35</f>
        <v>36</v>
      </c>
      <c r="D35" s="1314">
        <f>G35++AB35</f>
        <v>26</v>
      </c>
      <c r="E35" s="1315">
        <f t="shared" si="4"/>
        <v>0.7222222222222222</v>
      </c>
      <c r="F35" s="1316">
        <v>36</v>
      </c>
      <c r="G35" s="1390">
        <v>26</v>
      </c>
      <c r="H35" s="1319">
        <f aca="true" t="shared" si="19" ref="H35:H41">G35/F35*100%</f>
        <v>0.7222222222222222</v>
      </c>
      <c r="I35" s="1317">
        <v>0</v>
      </c>
      <c r="J35" s="1410">
        <v>0</v>
      </c>
      <c r="K35" s="1321">
        <v>0</v>
      </c>
      <c r="L35" s="1316">
        <v>0</v>
      </c>
      <c r="M35" s="1390">
        <v>0</v>
      </c>
      <c r="N35" s="1319">
        <v>0</v>
      </c>
      <c r="O35" s="1317">
        <v>0</v>
      </c>
      <c r="P35" s="1390">
        <v>0</v>
      </c>
      <c r="Q35" s="1318">
        <v>0</v>
      </c>
      <c r="R35" s="1316">
        <v>0</v>
      </c>
      <c r="S35" s="1390">
        <v>0</v>
      </c>
      <c r="T35" s="1319">
        <v>0</v>
      </c>
      <c r="U35" s="1317">
        <v>0</v>
      </c>
      <c r="V35" s="1390">
        <v>0</v>
      </c>
      <c r="W35" s="1318">
        <v>0</v>
      </c>
      <c r="X35" s="1316">
        <v>0</v>
      </c>
      <c r="Y35" s="1390">
        <v>0</v>
      </c>
      <c r="Z35" s="1319">
        <v>0</v>
      </c>
      <c r="AA35" s="1316">
        <v>0</v>
      </c>
      <c r="AB35" s="1390">
        <v>0</v>
      </c>
      <c r="AC35" s="1319">
        <v>0</v>
      </c>
      <c r="AD35" s="1317">
        <v>0</v>
      </c>
      <c r="AE35" s="1390">
        <v>0</v>
      </c>
      <c r="AF35" s="1318">
        <v>0</v>
      </c>
      <c r="AG35" s="1316">
        <v>0</v>
      </c>
      <c r="AH35" s="1390">
        <v>0</v>
      </c>
      <c r="AI35" s="1319">
        <v>0</v>
      </c>
      <c r="AJ35" s="1317">
        <v>0</v>
      </c>
      <c r="AK35" s="1390">
        <v>0</v>
      </c>
      <c r="AL35" s="1318">
        <v>0</v>
      </c>
      <c r="AM35" s="1316">
        <v>0</v>
      </c>
      <c r="AN35" s="1390">
        <v>0</v>
      </c>
      <c r="AO35" s="1319">
        <v>0</v>
      </c>
      <c r="AP35" s="1317">
        <v>0</v>
      </c>
      <c r="AQ35" s="1390">
        <v>0</v>
      </c>
      <c r="AR35" s="1318">
        <v>0</v>
      </c>
      <c r="AS35" s="1316">
        <v>0</v>
      </c>
      <c r="AT35" s="1390">
        <v>0</v>
      </c>
      <c r="AU35" s="1319">
        <v>0</v>
      </c>
      <c r="AV35" s="1317">
        <v>0</v>
      </c>
      <c r="AW35" s="1390">
        <v>0</v>
      </c>
      <c r="AX35" s="1318">
        <v>0</v>
      </c>
      <c r="AY35" s="1316">
        <v>0</v>
      </c>
      <c r="AZ35" s="1390">
        <v>0</v>
      </c>
      <c r="BA35" s="1319">
        <v>0</v>
      </c>
      <c r="BB35" s="1317">
        <v>0</v>
      </c>
      <c r="BC35" s="1390">
        <v>0</v>
      </c>
      <c r="BD35" s="1318">
        <v>0</v>
      </c>
      <c r="BE35" s="1316">
        <v>0</v>
      </c>
      <c r="BF35" s="1390">
        <v>0</v>
      </c>
      <c r="BG35" s="1019"/>
      <c r="BH35" s="1019"/>
      <c r="BI35" s="1018">
        <v>0</v>
      </c>
      <c r="BM35" s="715"/>
      <c r="BN35" s="715"/>
      <c r="BO35" s="715"/>
      <c r="BP35" s="138"/>
      <c r="BQ35" s="138"/>
      <c r="BR35" s="138"/>
      <c r="BS35" s="597"/>
    </row>
    <row r="36" spans="1:71" s="28" customFormat="1" ht="113.25" customHeight="1" hidden="1">
      <c r="A36" s="1104" t="s">
        <v>109</v>
      </c>
      <c r="B36" s="805"/>
      <c r="C36" s="1299" t="e">
        <f>SUM(F36:BG36)</f>
        <v>#DIV/0!</v>
      </c>
      <c r="D36" s="1300"/>
      <c r="E36" s="1301" t="e">
        <f t="shared" si="4"/>
        <v>#DIV/0!</v>
      </c>
      <c r="F36" s="1302"/>
      <c r="G36" s="1388"/>
      <c r="H36" s="1303" t="e">
        <f t="shared" si="19"/>
        <v>#DIV/0!</v>
      </c>
      <c r="I36" s="1304"/>
      <c r="J36" s="1388"/>
      <c r="K36" s="1322" t="e">
        <f t="shared" si="5"/>
        <v>#DIV/0!</v>
      </c>
      <c r="L36" s="1302"/>
      <c r="M36" s="1388"/>
      <c r="N36" s="1303" t="e">
        <f t="shared" si="12"/>
        <v>#DIV/0!</v>
      </c>
      <c r="O36" s="1304"/>
      <c r="P36" s="1388"/>
      <c r="Q36" s="1305"/>
      <c r="R36" s="1302"/>
      <c r="S36" s="1388"/>
      <c r="T36" s="1303"/>
      <c r="U36" s="1304"/>
      <c r="V36" s="1388"/>
      <c r="W36" s="1305" t="e">
        <f t="shared" si="6"/>
        <v>#DIV/0!</v>
      </c>
      <c r="X36" s="1302"/>
      <c r="Y36" s="1388"/>
      <c r="Z36" s="1303"/>
      <c r="AA36" s="1302"/>
      <c r="AB36" s="1388"/>
      <c r="AC36" s="1303" t="e">
        <f t="shared" si="8"/>
        <v>#DIV/0!</v>
      </c>
      <c r="AD36" s="1304"/>
      <c r="AE36" s="1388"/>
      <c r="AF36" s="1305"/>
      <c r="AG36" s="1302"/>
      <c r="AH36" s="1388"/>
      <c r="AI36" s="1303"/>
      <c r="AJ36" s="1304"/>
      <c r="AK36" s="1388"/>
      <c r="AL36" s="1305"/>
      <c r="AM36" s="1302"/>
      <c r="AN36" s="1388"/>
      <c r="AO36" s="1303"/>
      <c r="AP36" s="1304"/>
      <c r="AQ36" s="1388"/>
      <c r="AR36" s="1305" t="e">
        <f t="shared" si="16"/>
        <v>#DIV/0!</v>
      </c>
      <c r="AS36" s="1302"/>
      <c r="AT36" s="1388"/>
      <c r="AU36" s="1303"/>
      <c r="AV36" s="1304"/>
      <c r="AW36" s="1388"/>
      <c r="AX36" s="1305"/>
      <c r="AY36" s="1302"/>
      <c r="AZ36" s="1388"/>
      <c r="BA36" s="1303"/>
      <c r="BB36" s="1304"/>
      <c r="BC36" s="1388"/>
      <c r="BD36" s="1305"/>
      <c r="BE36" s="1302"/>
      <c r="BF36" s="1388"/>
      <c r="BG36" s="1013"/>
      <c r="BH36" s="1013"/>
      <c r="BI36" s="1012"/>
      <c r="BM36" s="715"/>
      <c r="BN36" s="715"/>
      <c r="BO36" s="715"/>
      <c r="BP36" s="188"/>
      <c r="BQ36" s="188"/>
      <c r="BR36" s="188"/>
      <c r="BS36" s="595"/>
    </row>
    <row r="37" spans="1:71" s="125" customFormat="1" ht="145.5" customHeight="1" thickBot="1">
      <c r="A37" s="1102" t="s">
        <v>111</v>
      </c>
      <c r="B37" s="804"/>
      <c r="C37" s="1306">
        <f>F37+I37+L37+O37+R37+U37+X37+AA37+AD37+AG37+AJ37+AM37+AP37+AS37+AV37+AY37+BB37+BE37</f>
        <v>4</v>
      </c>
      <c r="D37" s="1307">
        <f>G37+J37+M37+P37+S37+V37+Y37+AB37+AE37+AH37+AK37+AN37+AQ37+AT37+AW37+AZ37+BC37+BF37</f>
        <v>4</v>
      </c>
      <c r="E37" s="1308">
        <f t="shared" si="4"/>
        <v>1</v>
      </c>
      <c r="F37" s="1309">
        <v>0</v>
      </c>
      <c r="G37" s="1389">
        <v>0</v>
      </c>
      <c r="H37" s="1312">
        <v>0</v>
      </c>
      <c r="I37" s="1310">
        <v>2</v>
      </c>
      <c r="J37" s="1389">
        <v>2</v>
      </c>
      <c r="K37" s="1311">
        <v>0</v>
      </c>
      <c r="L37" s="1309">
        <v>0</v>
      </c>
      <c r="M37" s="1389">
        <v>0</v>
      </c>
      <c r="N37" s="1312">
        <v>0</v>
      </c>
      <c r="O37" s="1310">
        <v>2</v>
      </c>
      <c r="P37" s="1389">
        <v>2</v>
      </c>
      <c r="Q37" s="1311">
        <v>1</v>
      </c>
      <c r="R37" s="1309">
        <v>0</v>
      </c>
      <c r="S37" s="1389">
        <v>0</v>
      </c>
      <c r="T37" s="1312">
        <v>0</v>
      </c>
      <c r="U37" s="1310">
        <v>0</v>
      </c>
      <c r="V37" s="1389">
        <v>0</v>
      </c>
      <c r="W37" s="1311">
        <v>0</v>
      </c>
      <c r="X37" s="1309">
        <v>0</v>
      </c>
      <c r="Y37" s="1389">
        <v>0</v>
      </c>
      <c r="Z37" s="1312">
        <v>0</v>
      </c>
      <c r="AA37" s="1309">
        <v>0</v>
      </c>
      <c r="AB37" s="1419">
        <v>0</v>
      </c>
      <c r="AC37" s="1312" t="e">
        <f t="shared" si="8"/>
        <v>#DIV/0!</v>
      </c>
      <c r="AD37" s="1310">
        <v>0</v>
      </c>
      <c r="AE37" s="1389">
        <v>0</v>
      </c>
      <c r="AF37" s="1311">
        <v>0</v>
      </c>
      <c r="AG37" s="1309">
        <v>0</v>
      </c>
      <c r="AH37" s="1389">
        <v>0</v>
      </c>
      <c r="AI37" s="1312">
        <v>0</v>
      </c>
      <c r="AJ37" s="1310">
        <v>0</v>
      </c>
      <c r="AK37" s="1389">
        <v>0</v>
      </c>
      <c r="AL37" s="1311">
        <v>0</v>
      </c>
      <c r="AM37" s="1309">
        <v>0</v>
      </c>
      <c r="AN37" s="1389">
        <v>0</v>
      </c>
      <c r="AO37" s="1312">
        <v>0</v>
      </c>
      <c r="AP37" s="1310">
        <v>0</v>
      </c>
      <c r="AQ37" s="1389">
        <v>0</v>
      </c>
      <c r="AR37" s="1311">
        <v>0</v>
      </c>
      <c r="AS37" s="1309">
        <v>0</v>
      </c>
      <c r="AT37" s="1389">
        <v>0</v>
      </c>
      <c r="AU37" s="1312">
        <v>0</v>
      </c>
      <c r="AV37" s="1310">
        <v>0</v>
      </c>
      <c r="AW37" s="1389">
        <v>0</v>
      </c>
      <c r="AX37" s="1311">
        <v>0</v>
      </c>
      <c r="AY37" s="1309">
        <v>0</v>
      </c>
      <c r="AZ37" s="1389">
        <v>0</v>
      </c>
      <c r="BA37" s="1312">
        <v>0</v>
      </c>
      <c r="BB37" s="1310">
        <v>0</v>
      </c>
      <c r="BC37" s="1389">
        <v>0</v>
      </c>
      <c r="BD37" s="1311">
        <v>0</v>
      </c>
      <c r="BE37" s="1309">
        <v>0</v>
      </c>
      <c r="BF37" s="1389">
        <v>0</v>
      </c>
      <c r="BG37" s="1017"/>
      <c r="BH37" s="1017"/>
      <c r="BI37" s="1016">
        <v>0</v>
      </c>
      <c r="BM37" s="715"/>
      <c r="BN37" s="715"/>
      <c r="BO37" s="715"/>
      <c r="BP37" s="138"/>
      <c r="BQ37" s="138"/>
      <c r="BR37" s="138"/>
      <c r="BS37" s="597"/>
    </row>
    <row r="38" spans="1:71" s="17" customFormat="1" ht="76.5" customHeight="1" hidden="1">
      <c r="A38" s="1103" t="s">
        <v>286</v>
      </c>
      <c r="B38" s="803"/>
      <c r="C38" s="1313" t="e">
        <f>SUM(F38:BG38)</f>
        <v>#DIV/0!</v>
      </c>
      <c r="D38" s="1314"/>
      <c r="E38" s="1315" t="e">
        <f t="shared" si="4"/>
        <v>#DIV/0!</v>
      </c>
      <c r="F38" s="1316"/>
      <c r="G38" s="1390"/>
      <c r="H38" s="1319" t="e">
        <f t="shared" si="19"/>
        <v>#DIV/0!</v>
      </c>
      <c r="I38" s="1317"/>
      <c r="J38" s="1390"/>
      <c r="K38" s="1318" t="e">
        <f t="shared" si="5"/>
        <v>#DIV/0!</v>
      </c>
      <c r="L38" s="1316"/>
      <c r="M38" s="1390"/>
      <c r="N38" s="1319" t="e">
        <f t="shared" si="12"/>
        <v>#DIV/0!</v>
      </c>
      <c r="O38" s="1317"/>
      <c r="P38" s="1390"/>
      <c r="Q38" s="1318" t="e">
        <f t="shared" si="13"/>
        <v>#DIV/0!</v>
      </c>
      <c r="R38" s="1316"/>
      <c r="S38" s="1390"/>
      <c r="T38" s="1319"/>
      <c r="U38" s="1317"/>
      <c r="V38" s="1390"/>
      <c r="W38" s="1318" t="e">
        <f t="shared" si="6"/>
        <v>#DIV/0!</v>
      </c>
      <c r="X38" s="1316"/>
      <c r="Y38" s="1390"/>
      <c r="Z38" s="1319"/>
      <c r="AA38" s="1316"/>
      <c r="AB38" s="1390"/>
      <c r="AC38" s="1319" t="e">
        <f t="shared" si="8"/>
        <v>#DIV/0!</v>
      </c>
      <c r="AD38" s="1317"/>
      <c r="AE38" s="1390"/>
      <c r="AF38" s="1318" t="e">
        <f t="shared" si="9"/>
        <v>#DIV/0!</v>
      </c>
      <c r="AG38" s="1316"/>
      <c r="AH38" s="1390"/>
      <c r="AI38" s="1319" t="e">
        <f t="shared" si="14"/>
        <v>#DIV/0!</v>
      </c>
      <c r="AJ38" s="1317"/>
      <c r="AK38" s="1390"/>
      <c r="AL38" s="1318" t="e">
        <f t="shared" si="10"/>
        <v>#DIV/0!</v>
      </c>
      <c r="AM38" s="1316"/>
      <c r="AN38" s="1390"/>
      <c r="AO38" s="1319" t="e">
        <f t="shared" si="15"/>
        <v>#DIV/0!</v>
      </c>
      <c r="AP38" s="1317"/>
      <c r="AQ38" s="1390"/>
      <c r="AR38" s="1318" t="e">
        <f t="shared" si="16"/>
        <v>#DIV/0!</v>
      </c>
      <c r="AS38" s="1316"/>
      <c r="AT38" s="1390"/>
      <c r="AU38" s="1319" t="e">
        <f t="shared" si="17"/>
        <v>#DIV/0!</v>
      </c>
      <c r="AV38" s="1317"/>
      <c r="AW38" s="1390"/>
      <c r="AX38" s="1318" t="e">
        <f t="shared" si="18"/>
        <v>#DIV/0!</v>
      </c>
      <c r="AY38" s="1316"/>
      <c r="AZ38" s="1390"/>
      <c r="BA38" s="1319" t="e">
        <f t="shared" si="11"/>
        <v>#DIV/0!</v>
      </c>
      <c r="BB38" s="1317"/>
      <c r="BC38" s="1390"/>
      <c r="BD38" s="1318" t="e">
        <f>BC38/BB38*100%</f>
        <v>#DIV/0!</v>
      </c>
      <c r="BE38" s="1316"/>
      <c r="BF38" s="1390"/>
      <c r="BG38" s="1019"/>
      <c r="BH38" s="1019"/>
      <c r="BI38" s="1018"/>
      <c r="BM38" s="715"/>
      <c r="BN38" s="715"/>
      <c r="BO38" s="715"/>
      <c r="BP38" s="122"/>
      <c r="BQ38" s="122"/>
      <c r="BR38" s="122"/>
      <c r="BS38" s="576"/>
    </row>
    <row r="39" spans="1:71" s="125" customFormat="1" ht="112.5" customHeight="1" thickBot="1">
      <c r="A39" s="1101" t="s">
        <v>112</v>
      </c>
      <c r="B39" s="754"/>
      <c r="C39" s="1299">
        <f>F39+I39+L39+O39+R39+U39+X39+AA39+AD39+AG39+AJ39+AM39+AP39+AS39+AV39+AY39+BB39+BE39</f>
        <v>546</v>
      </c>
      <c r="D39" s="1300">
        <f>G39+J39+M39+P39+S39+V39+Y39+AB39+AE39+AH39+AK39+AN39+AQ39+AT39+AW39+AZ39+BC39+BF39</f>
        <v>527</v>
      </c>
      <c r="E39" s="1301">
        <f t="shared" si="4"/>
        <v>0.9652014652014652</v>
      </c>
      <c r="F39" s="1302">
        <v>71</v>
      </c>
      <c r="G39" s="1388">
        <v>71</v>
      </c>
      <c r="H39" s="1303">
        <f t="shared" si="19"/>
        <v>1</v>
      </c>
      <c r="I39" s="1304">
        <v>103</v>
      </c>
      <c r="J39" s="1388">
        <v>103</v>
      </c>
      <c r="K39" s="1305">
        <f>J39/I39*100%</f>
        <v>1</v>
      </c>
      <c r="L39" s="1302">
        <v>50</v>
      </c>
      <c r="M39" s="1388">
        <v>50</v>
      </c>
      <c r="N39" s="1303">
        <f>M39/L39</f>
        <v>1</v>
      </c>
      <c r="O39" s="1304">
        <v>94</v>
      </c>
      <c r="P39" s="1388">
        <v>89</v>
      </c>
      <c r="Q39" s="1305">
        <f t="shared" si="13"/>
        <v>0.9468085106382979</v>
      </c>
      <c r="R39" s="1302">
        <v>0</v>
      </c>
      <c r="S39" s="1388">
        <v>0</v>
      </c>
      <c r="T39" s="1303">
        <v>0</v>
      </c>
      <c r="U39" s="1304">
        <v>56</v>
      </c>
      <c r="V39" s="1388">
        <v>62</v>
      </c>
      <c r="W39" s="1305">
        <f t="shared" si="6"/>
        <v>1.1071428571428572</v>
      </c>
      <c r="X39" s="1302">
        <v>0</v>
      </c>
      <c r="Y39" s="1388">
        <v>0</v>
      </c>
      <c r="Z39" s="1303">
        <v>0</v>
      </c>
      <c r="AA39" s="1302">
        <v>97</v>
      </c>
      <c r="AB39" s="1388">
        <v>80</v>
      </c>
      <c r="AC39" s="1303">
        <f t="shared" si="8"/>
        <v>0.8247422680412371</v>
      </c>
      <c r="AD39" s="1304">
        <v>2</v>
      </c>
      <c r="AE39" s="1388">
        <v>2</v>
      </c>
      <c r="AF39" s="1305">
        <f t="shared" si="9"/>
        <v>1</v>
      </c>
      <c r="AG39" s="1302">
        <v>18</v>
      </c>
      <c r="AH39" s="1388">
        <v>23</v>
      </c>
      <c r="AI39" s="1303">
        <f t="shared" si="14"/>
        <v>1.2777777777777777</v>
      </c>
      <c r="AJ39" s="1304">
        <v>15</v>
      </c>
      <c r="AK39" s="1388">
        <v>10</v>
      </c>
      <c r="AL39" s="1305">
        <f t="shared" si="10"/>
        <v>0.6666666666666666</v>
      </c>
      <c r="AM39" s="1302">
        <v>6</v>
      </c>
      <c r="AN39" s="1388">
        <v>2</v>
      </c>
      <c r="AO39" s="1303">
        <f t="shared" si="15"/>
        <v>0.3333333333333333</v>
      </c>
      <c r="AP39" s="1304">
        <v>19</v>
      </c>
      <c r="AQ39" s="1388">
        <v>18</v>
      </c>
      <c r="AR39" s="1305">
        <f t="shared" si="16"/>
        <v>0.9473684210526315</v>
      </c>
      <c r="AS39" s="1302">
        <v>6</v>
      </c>
      <c r="AT39" s="1388">
        <v>10</v>
      </c>
      <c r="AU39" s="1303">
        <f t="shared" si="17"/>
        <v>1.6666666666666667</v>
      </c>
      <c r="AV39" s="1304">
        <v>3</v>
      </c>
      <c r="AW39" s="1388">
        <v>3</v>
      </c>
      <c r="AX39" s="1305">
        <f t="shared" si="18"/>
        <v>1</v>
      </c>
      <c r="AY39" s="1302">
        <v>6</v>
      </c>
      <c r="AZ39" s="1388">
        <v>4</v>
      </c>
      <c r="BA39" s="1303">
        <f t="shared" si="11"/>
        <v>0.6666666666666666</v>
      </c>
      <c r="BB39" s="1304">
        <v>0</v>
      </c>
      <c r="BC39" s="1388">
        <v>0</v>
      </c>
      <c r="BD39" s="1305">
        <v>0</v>
      </c>
      <c r="BE39" s="1302">
        <v>0</v>
      </c>
      <c r="BF39" s="1388">
        <v>0</v>
      </c>
      <c r="BG39" s="1013"/>
      <c r="BH39" s="1013"/>
      <c r="BI39" s="1012">
        <v>0</v>
      </c>
      <c r="BM39" s="715"/>
      <c r="BN39" s="715"/>
      <c r="BO39" s="715"/>
      <c r="BP39" s="138"/>
      <c r="BQ39" s="138"/>
      <c r="BR39" s="138"/>
      <c r="BS39" s="597"/>
    </row>
    <row r="40" spans="1:71" s="125" customFormat="1" ht="102" customHeight="1" thickBot="1">
      <c r="A40" s="1102" t="s">
        <v>113</v>
      </c>
      <c r="B40" s="804"/>
      <c r="C40" s="1306">
        <f>F40+AA40</f>
        <v>24</v>
      </c>
      <c r="D40" s="1307">
        <f>G40+AB40</f>
        <v>24</v>
      </c>
      <c r="E40" s="1308">
        <f t="shared" si="4"/>
        <v>1</v>
      </c>
      <c r="F40" s="1309">
        <v>24</v>
      </c>
      <c r="G40" s="1389">
        <v>24</v>
      </c>
      <c r="H40" s="1312">
        <f t="shared" si="19"/>
        <v>1</v>
      </c>
      <c r="I40" s="1310">
        <v>0</v>
      </c>
      <c r="J40" s="1389">
        <v>0</v>
      </c>
      <c r="K40" s="1311">
        <v>0</v>
      </c>
      <c r="L40" s="1309">
        <v>0</v>
      </c>
      <c r="M40" s="1389">
        <v>0</v>
      </c>
      <c r="N40" s="1312">
        <v>0</v>
      </c>
      <c r="O40" s="1323">
        <v>0</v>
      </c>
      <c r="P40" s="1417">
        <v>0</v>
      </c>
      <c r="Q40" s="1305">
        <v>1</v>
      </c>
      <c r="R40" s="1309">
        <v>0</v>
      </c>
      <c r="S40" s="1389">
        <v>0</v>
      </c>
      <c r="T40" s="1312">
        <v>0</v>
      </c>
      <c r="U40" s="1310">
        <v>0</v>
      </c>
      <c r="V40" s="1389">
        <v>0</v>
      </c>
      <c r="W40" s="1311">
        <v>0</v>
      </c>
      <c r="X40" s="1309">
        <v>0</v>
      </c>
      <c r="Y40" s="1389">
        <v>0</v>
      </c>
      <c r="Z40" s="1312">
        <v>0</v>
      </c>
      <c r="AA40" s="1309">
        <v>0</v>
      </c>
      <c r="AB40" s="1389">
        <v>0</v>
      </c>
      <c r="AC40" s="1312">
        <v>0</v>
      </c>
      <c r="AD40" s="1310">
        <v>0</v>
      </c>
      <c r="AE40" s="1389">
        <v>0</v>
      </c>
      <c r="AF40" s="1311">
        <v>0</v>
      </c>
      <c r="AG40" s="1309">
        <v>0</v>
      </c>
      <c r="AH40" s="1389">
        <v>0</v>
      </c>
      <c r="AI40" s="1312">
        <v>0</v>
      </c>
      <c r="AJ40" s="1310">
        <v>0</v>
      </c>
      <c r="AK40" s="1389">
        <v>0</v>
      </c>
      <c r="AL40" s="1311">
        <v>0</v>
      </c>
      <c r="AM40" s="1309">
        <v>0</v>
      </c>
      <c r="AN40" s="1389">
        <v>0</v>
      </c>
      <c r="AO40" s="1312">
        <v>0</v>
      </c>
      <c r="AP40" s="1310">
        <v>0</v>
      </c>
      <c r="AQ40" s="1389">
        <v>0</v>
      </c>
      <c r="AR40" s="1311">
        <v>0</v>
      </c>
      <c r="AS40" s="1309">
        <v>0</v>
      </c>
      <c r="AT40" s="1389">
        <v>0</v>
      </c>
      <c r="AU40" s="1312">
        <v>0</v>
      </c>
      <c r="AV40" s="1310">
        <v>0</v>
      </c>
      <c r="AW40" s="1389">
        <v>0</v>
      </c>
      <c r="AX40" s="1311">
        <v>0</v>
      </c>
      <c r="AY40" s="1309">
        <v>0</v>
      </c>
      <c r="AZ40" s="1389">
        <v>0</v>
      </c>
      <c r="BA40" s="1312">
        <v>0</v>
      </c>
      <c r="BB40" s="1310">
        <v>0</v>
      </c>
      <c r="BC40" s="1389">
        <v>0</v>
      </c>
      <c r="BD40" s="1311">
        <v>0</v>
      </c>
      <c r="BE40" s="1309">
        <v>0</v>
      </c>
      <c r="BF40" s="1389">
        <v>0</v>
      </c>
      <c r="BG40" s="1017"/>
      <c r="BH40" s="1017"/>
      <c r="BI40" s="1016">
        <v>0</v>
      </c>
      <c r="BM40" s="715"/>
      <c r="BN40" s="715"/>
      <c r="BO40" s="715"/>
      <c r="BP40" s="138"/>
      <c r="BQ40" s="138"/>
      <c r="BR40" s="138"/>
      <c r="BS40" s="597"/>
    </row>
    <row r="41" spans="1:71" s="125" customFormat="1" ht="46.5" customHeight="1" thickBot="1">
      <c r="A41" s="1112" t="s">
        <v>55</v>
      </c>
      <c r="B41" s="1064">
        <f>SUM(B29:B40)</f>
        <v>0</v>
      </c>
      <c r="C41" s="1324">
        <f>C30+C31+C33+C34+C35+C37+C39+C40</f>
        <v>6739</v>
      </c>
      <c r="D41" s="1325">
        <f>D30+D31+D33+D34+D35+D36+D37+D39+D40</f>
        <v>6730</v>
      </c>
      <c r="E41" s="1326">
        <f t="shared" si="4"/>
        <v>0.998664490280457</v>
      </c>
      <c r="F41" s="1327">
        <f>F30+F31+F33+F34+F35+F36+F37+F39+F40</f>
        <v>942</v>
      </c>
      <c r="G41" s="1391">
        <f>G30+G31+G33+G34+G35+G36+G37+G39+G40</f>
        <v>929</v>
      </c>
      <c r="H41" s="1328">
        <f t="shared" si="19"/>
        <v>0.9861995753715499</v>
      </c>
      <c r="I41" s="1329">
        <f aca="true" t="shared" si="20" ref="I41:BH41">I30+I31+I33+I34+I35+I36+I37+I39+I40</f>
        <v>855</v>
      </c>
      <c r="J41" s="1391">
        <f t="shared" si="20"/>
        <v>855</v>
      </c>
      <c r="K41" s="1330">
        <f t="shared" si="5"/>
        <v>1</v>
      </c>
      <c r="L41" s="1327">
        <f t="shared" si="20"/>
        <v>606</v>
      </c>
      <c r="M41" s="1391">
        <f t="shared" si="20"/>
        <v>605</v>
      </c>
      <c r="N41" s="1328">
        <f t="shared" si="12"/>
        <v>0.9983498349834984</v>
      </c>
      <c r="O41" s="1331">
        <f t="shared" si="20"/>
        <v>629</v>
      </c>
      <c r="P41" s="1389">
        <f t="shared" si="20"/>
        <v>625</v>
      </c>
      <c r="Q41" s="1332">
        <f t="shared" si="13"/>
        <v>0.9936406995230525</v>
      </c>
      <c r="R41" s="1327">
        <f t="shared" si="20"/>
        <v>526</v>
      </c>
      <c r="S41" s="1391">
        <f t="shared" si="20"/>
        <v>518</v>
      </c>
      <c r="T41" s="1328">
        <f>S41/R41*100%</f>
        <v>0.9847908745247148</v>
      </c>
      <c r="U41" s="1329">
        <f t="shared" si="20"/>
        <v>743</v>
      </c>
      <c r="V41" s="1391">
        <f t="shared" si="20"/>
        <v>760</v>
      </c>
      <c r="W41" s="1330">
        <f t="shared" si="6"/>
        <v>1.0228802153432033</v>
      </c>
      <c r="X41" s="1327">
        <f t="shared" si="20"/>
        <v>497</v>
      </c>
      <c r="Y41" s="1391">
        <f t="shared" si="20"/>
        <v>501</v>
      </c>
      <c r="Z41" s="1328">
        <f t="shared" si="7"/>
        <v>1.0080482897384306</v>
      </c>
      <c r="AA41" s="1327">
        <f t="shared" si="20"/>
        <v>849</v>
      </c>
      <c r="AB41" s="1391">
        <f t="shared" si="20"/>
        <v>840</v>
      </c>
      <c r="AC41" s="1328">
        <f t="shared" si="8"/>
        <v>0.9893992932862191</v>
      </c>
      <c r="AD41" s="1329">
        <f t="shared" si="20"/>
        <v>60</v>
      </c>
      <c r="AE41" s="1391">
        <f t="shared" si="20"/>
        <v>60</v>
      </c>
      <c r="AF41" s="1333">
        <f t="shared" si="9"/>
        <v>1</v>
      </c>
      <c r="AG41" s="1334">
        <f t="shared" si="20"/>
        <v>245</v>
      </c>
      <c r="AH41" s="1391">
        <f t="shared" si="20"/>
        <v>248</v>
      </c>
      <c r="AI41" s="1333">
        <f t="shared" si="14"/>
        <v>1.0122448979591836</v>
      </c>
      <c r="AJ41" s="1334">
        <f t="shared" si="20"/>
        <v>165</v>
      </c>
      <c r="AK41" s="1391">
        <f t="shared" si="20"/>
        <v>156</v>
      </c>
      <c r="AL41" s="1330">
        <f t="shared" si="10"/>
        <v>0.9454545454545454</v>
      </c>
      <c r="AM41" s="1327">
        <f t="shared" si="20"/>
        <v>100</v>
      </c>
      <c r="AN41" s="1391">
        <f t="shared" si="20"/>
        <v>94</v>
      </c>
      <c r="AO41" s="1328">
        <f t="shared" si="15"/>
        <v>0.94</v>
      </c>
      <c r="AP41" s="1329">
        <f t="shared" si="20"/>
        <v>215</v>
      </c>
      <c r="AQ41" s="1391">
        <f t="shared" si="20"/>
        <v>216</v>
      </c>
      <c r="AR41" s="1330">
        <f t="shared" si="16"/>
        <v>1.0046511627906978</v>
      </c>
      <c r="AS41" s="1327">
        <f t="shared" si="20"/>
        <v>81</v>
      </c>
      <c r="AT41" s="1391">
        <f t="shared" si="20"/>
        <v>95</v>
      </c>
      <c r="AU41" s="1328">
        <f t="shared" si="17"/>
        <v>1.1728395061728396</v>
      </c>
      <c r="AV41" s="1329">
        <f t="shared" si="20"/>
        <v>34</v>
      </c>
      <c r="AW41" s="1391">
        <f t="shared" si="20"/>
        <v>34</v>
      </c>
      <c r="AX41" s="1330">
        <f t="shared" si="18"/>
        <v>1</v>
      </c>
      <c r="AY41" s="1327">
        <f t="shared" si="20"/>
        <v>60</v>
      </c>
      <c r="AZ41" s="1391">
        <f t="shared" si="20"/>
        <v>60</v>
      </c>
      <c r="BA41" s="1328">
        <f t="shared" si="11"/>
        <v>1</v>
      </c>
      <c r="BB41" s="1329">
        <f t="shared" si="20"/>
        <v>43</v>
      </c>
      <c r="BC41" s="1391">
        <f t="shared" si="20"/>
        <v>43</v>
      </c>
      <c r="BD41" s="1330">
        <f>BC41/BB41*100%</f>
        <v>1</v>
      </c>
      <c r="BE41" s="1327">
        <f t="shared" si="20"/>
        <v>90</v>
      </c>
      <c r="BF41" s="1391">
        <f t="shared" si="20"/>
        <v>92</v>
      </c>
      <c r="BG41" s="1063">
        <f t="shared" si="20"/>
        <v>0</v>
      </c>
      <c r="BH41" s="1063">
        <f t="shared" si="20"/>
        <v>0</v>
      </c>
      <c r="BI41" s="1065">
        <f>BF41/BE41*100%</f>
        <v>1.0222222222222221</v>
      </c>
      <c r="BM41" s="752"/>
      <c r="BN41" s="752"/>
      <c r="BO41" s="752"/>
      <c r="BP41" s="190"/>
      <c r="BQ41" s="190"/>
      <c r="BR41" s="190"/>
      <c r="BS41" s="597"/>
    </row>
    <row r="42" spans="1:71" s="125" customFormat="1" ht="12.75" hidden="1">
      <c r="A42" s="703" t="s">
        <v>2</v>
      </c>
      <c r="B42" s="704"/>
      <c r="C42" s="704"/>
      <c r="D42" s="704"/>
      <c r="E42" s="704"/>
      <c r="F42" s="705">
        <f>F29+F32+F35+F38+F40</f>
        <v>401</v>
      </c>
      <c r="G42" s="818">
        <f>G29+G32+G35+G38+G40</f>
        <v>50</v>
      </c>
      <c r="H42" s="818"/>
      <c r="I42" s="818">
        <f aca="true" t="shared" si="21" ref="I42:BH42">I29+I32+I35+I38+I40</f>
        <v>329</v>
      </c>
      <c r="J42" s="818">
        <f t="shared" si="21"/>
        <v>0</v>
      </c>
      <c r="K42" s="818"/>
      <c r="L42" s="818">
        <f t="shared" si="21"/>
        <v>218</v>
      </c>
      <c r="M42" s="818">
        <f t="shared" si="21"/>
        <v>0</v>
      </c>
      <c r="N42" s="721">
        <f t="shared" si="12"/>
        <v>0</v>
      </c>
      <c r="O42" s="818">
        <f t="shared" si="21"/>
        <v>0</v>
      </c>
      <c r="P42" s="818">
        <f t="shared" si="21"/>
        <v>0</v>
      </c>
      <c r="Q42" s="818"/>
      <c r="R42" s="818">
        <f t="shared" si="21"/>
        <v>468</v>
      </c>
      <c r="S42" s="818">
        <f t="shared" si="21"/>
        <v>0</v>
      </c>
      <c r="T42" s="818"/>
      <c r="U42" s="818">
        <f t="shared" si="21"/>
        <v>297</v>
      </c>
      <c r="V42" s="818">
        <f t="shared" si="21"/>
        <v>0</v>
      </c>
      <c r="W42" s="713">
        <f t="shared" si="6"/>
        <v>0</v>
      </c>
      <c r="X42" s="818">
        <f t="shared" si="21"/>
        <v>437</v>
      </c>
      <c r="Y42" s="818">
        <f t="shared" si="21"/>
        <v>0</v>
      </c>
      <c r="Z42" s="721">
        <f t="shared" si="7"/>
        <v>0</v>
      </c>
      <c r="AA42" s="818">
        <f t="shared" si="21"/>
        <v>96</v>
      </c>
      <c r="AB42" s="818">
        <f t="shared" si="21"/>
        <v>0</v>
      </c>
      <c r="AC42" s="818"/>
      <c r="AD42" s="818">
        <f t="shared" si="21"/>
        <v>30</v>
      </c>
      <c r="AE42" s="818">
        <f t="shared" si="21"/>
        <v>0</v>
      </c>
      <c r="AF42" s="713">
        <f t="shared" si="9"/>
        <v>0</v>
      </c>
      <c r="AG42" s="818">
        <f t="shared" si="21"/>
        <v>98</v>
      </c>
      <c r="AH42" s="818">
        <f t="shared" si="21"/>
        <v>0</v>
      </c>
      <c r="AI42" s="818"/>
      <c r="AJ42" s="818">
        <f t="shared" si="21"/>
        <v>69</v>
      </c>
      <c r="AK42" s="818">
        <f t="shared" si="21"/>
        <v>0</v>
      </c>
      <c r="AL42" s="818"/>
      <c r="AM42" s="818">
        <f t="shared" si="21"/>
        <v>41</v>
      </c>
      <c r="AN42" s="818">
        <f t="shared" si="21"/>
        <v>0</v>
      </c>
      <c r="AO42" s="818"/>
      <c r="AP42" s="818">
        <f t="shared" si="21"/>
        <v>97</v>
      </c>
      <c r="AQ42" s="818">
        <f t="shared" si="21"/>
        <v>0</v>
      </c>
      <c r="AR42" s="713">
        <f t="shared" si="16"/>
        <v>0</v>
      </c>
      <c r="AS42" s="818">
        <f t="shared" si="21"/>
        <v>47</v>
      </c>
      <c r="AT42" s="818">
        <f t="shared" si="21"/>
        <v>0</v>
      </c>
      <c r="AU42" s="818"/>
      <c r="AV42" s="818">
        <f t="shared" si="21"/>
        <v>8</v>
      </c>
      <c r="AW42" s="818">
        <f t="shared" si="21"/>
        <v>0</v>
      </c>
      <c r="AX42" s="818"/>
      <c r="AY42" s="818">
        <f t="shared" si="21"/>
        <v>22</v>
      </c>
      <c r="AZ42" s="818">
        <f t="shared" si="21"/>
        <v>0</v>
      </c>
      <c r="BA42" s="818"/>
      <c r="BB42" s="818">
        <f t="shared" si="21"/>
        <v>17</v>
      </c>
      <c r="BC42" s="818">
        <f t="shared" si="21"/>
        <v>0</v>
      </c>
      <c r="BD42" s="818"/>
      <c r="BE42" s="818">
        <f t="shared" si="21"/>
        <v>38</v>
      </c>
      <c r="BF42" s="818">
        <f t="shared" si="21"/>
        <v>0</v>
      </c>
      <c r="BG42" s="818">
        <f t="shared" si="21"/>
        <v>0</v>
      </c>
      <c r="BH42" s="818">
        <f t="shared" si="21"/>
        <v>0</v>
      </c>
      <c r="BI42" s="818"/>
      <c r="BJ42" s="705" t="e">
        <f>C29+C32+C35+C38+C40</f>
        <v>#DIV/0!</v>
      </c>
      <c r="BK42" s="706">
        <f>D29+D32+D35+D38+D40</f>
        <v>50</v>
      </c>
      <c r="BL42" s="190"/>
      <c r="BM42" s="190"/>
      <c r="BN42" s="190"/>
      <c r="BO42" s="190"/>
      <c r="BP42" s="190"/>
      <c r="BQ42" s="190"/>
      <c r="BR42" s="190"/>
      <c r="BS42" s="597"/>
    </row>
    <row r="43" spans="1:71" s="42" customFormat="1" ht="18.75" customHeight="1" hidden="1">
      <c r="A43" s="198" t="s">
        <v>150</v>
      </c>
      <c r="B43" s="199"/>
      <c r="C43" s="199"/>
      <c r="D43" s="199"/>
      <c r="E43" s="199"/>
      <c r="F43" s="669">
        <v>2</v>
      </c>
      <c r="G43" s="110"/>
      <c r="H43" s="110"/>
      <c r="I43" s="110">
        <v>1</v>
      </c>
      <c r="J43" s="110"/>
      <c r="K43" s="110"/>
      <c r="L43" s="110">
        <v>1</v>
      </c>
      <c r="M43" s="110"/>
      <c r="N43" s="713">
        <f t="shared" si="12"/>
        <v>0</v>
      </c>
      <c r="O43" s="110"/>
      <c r="P43" s="110"/>
      <c r="Q43" s="110"/>
      <c r="R43" s="110"/>
      <c r="S43" s="110"/>
      <c r="T43" s="110"/>
      <c r="U43" s="110">
        <v>2</v>
      </c>
      <c r="V43" s="110"/>
      <c r="W43" s="713">
        <f t="shared" si="6"/>
        <v>0</v>
      </c>
      <c r="X43" s="110">
        <v>7</v>
      </c>
      <c r="Y43" s="110"/>
      <c r="Z43" s="713">
        <f t="shared" si="7"/>
        <v>0</v>
      </c>
      <c r="AA43" s="110">
        <v>1</v>
      </c>
      <c r="AB43" s="110"/>
      <c r="AC43" s="110"/>
      <c r="AD43" s="110">
        <v>1</v>
      </c>
      <c r="AE43" s="110"/>
      <c r="AF43" s="713">
        <f t="shared" si="9"/>
        <v>0</v>
      </c>
      <c r="AG43" s="110">
        <v>1</v>
      </c>
      <c r="AH43" s="110"/>
      <c r="AI43" s="110"/>
      <c r="AJ43" s="110">
        <v>1</v>
      </c>
      <c r="AK43" s="110"/>
      <c r="AL43" s="110"/>
      <c r="AM43" s="110"/>
      <c r="AN43" s="110"/>
      <c r="AO43" s="110"/>
      <c r="AP43" s="110"/>
      <c r="AQ43" s="110"/>
      <c r="AR43" s="713" t="e">
        <f t="shared" si="16"/>
        <v>#DIV/0!</v>
      </c>
      <c r="AS43" s="110"/>
      <c r="AT43" s="110"/>
      <c r="AU43" s="110"/>
      <c r="AV43" s="110"/>
      <c r="AW43" s="110"/>
      <c r="AX43" s="110"/>
      <c r="AY43" s="110">
        <v>1</v>
      </c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670" t="e">
        <f>SUM(F43:BG43)</f>
        <v>#DIV/0!</v>
      </c>
      <c r="BK43" s="685"/>
      <c r="BL43" s="200"/>
      <c r="BM43" s="200"/>
      <c r="BN43" s="200"/>
      <c r="BO43" s="200"/>
      <c r="BP43" s="200"/>
      <c r="BQ43" s="200"/>
      <c r="BR43" s="200"/>
      <c r="BS43" s="701"/>
    </row>
    <row r="44" spans="1:71" s="42" customFormat="1" ht="12.75" hidden="1">
      <c r="A44" s="198" t="s">
        <v>151</v>
      </c>
      <c r="B44" s="199"/>
      <c r="C44" s="199"/>
      <c r="D44" s="199"/>
      <c r="E44" s="199"/>
      <c r="F44" s="669"/>
      <c r="G44" s="110"/>
      <c r="H44" s="110"/>
      <c r="I44" s="110"/>
      <c r="J44" s="110"/>
      <c r="K44" s="110"/>
      <c r="L44" s="110">
        <v>1</v>
      </c>
      <c r="M44" s="110"/>
      <c r="N44" s="713">
        <f t="shared" si="12"/>
        <v>0</v>
      </c>
      <c r="O44" s="110">
        <v>2</v>
      </c>
      <c r="P44" s="110"/>
      <c r="Q44" s="110"/>
      <c r="R44" s="110"/>
      <c r="S44" s="110"/>
      <c r="T44" s="110"/>
      <c r="U44" s="110"/>
      <c r="V44" s="110"/>
      <c r="W44" s="713" t="e">
        <f t="shared" si="6"/>
        <v>#DIV/0!</v>
      </c>
      <c r="X44" s="110"/>
      <c r="Y44" s="110"/>
      <c r="Z44" s="713" t="e">
        <f t="shared" si="7"/>
        <v>#DIV/0!</v>
      </c>
      <c r="AA44" s="110">
        <v>7</v>
      </c>
      <c r="AB44" s="110"/>
      <c r="AC44" s="110"/>
      <c r="AD44" s="110"/>
      <c r="AE44" s="110"/>
      <c r="AF44" s="713" t="e">
        <f t="shared" si="9"/>
        <v>#DIV/0!</v>
      </c>
      <c r="AG44" s="110"/>
      <c r="AH44" s="110"/>
      <c r="AI44" s="110"/>
      <c r="AJ44" s="110"/>
      <c r="AK44" s="110"/>
      <c r="AL44" s="110"/>
      <c r="AM44" s="110"/>
      <c r="AN44" s="110"/>
      <c r="AO44" s="110"/>
      <c r="AP44" s="110">
        <v>1</v>
      </c>
      <c r="AQ44" s="110"/>
      <c r="AR44" s="713">
        <f t="shared" si="16"/>
        <v>0</v>
      </c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670" t="e">
        <f>SUM(F44:BG44)</f>
        <v>#DIV/0!</v>
      </c>
      <c r="BK44" s="685"/>
      <c r="BL44" s="200"/>
      <c r="BM44" s="200"/>
      <c r="BN44" s="200"/>
      <c r="BO44" s="200"/>
      <c r="BP44" s="200"/>
      <c r="BQ44" s="200"/>
      <c r="BR44" s="200"/>
      <c r="BS44" s="701"/>
    </row>
    <row r="45" spans="1:71" s="42" customFormat="1" ht="12.75" hidden="1">
      <c r="A45" s="573" t="s">
        <v>152</v>
      </c>
      <c r="B45" s="574"/>
      <c r="C45" s="574"/>
      <c r="D45" s="574"/>
      <c r="E45" s="574"/>
      <c r="F45" s="671">
        <v>1</v>
      </c>
      <c r="G45" s="822"/>
      <c r="H45" s="822"/>
      <c r="I45" s="822"/>
      <c r="J45" s="822"/>
      <c r="K45" s="822"/>
      <c r="L45" s="822"/>
      <c r="M45" s="822"/>
      <c r="N45" s="713" t="e">
        <f t="shared" si="12"/>
        <v>#DIV/0!</v>
      </c>
      <c r="O45" s="822"/>
      <c r="P45" s="822"/>
      <c r="Q45" s="822"/>
      <c r="R45" s="822"/>
      <c r="S45" s="822"/>
      <c r="T45" s="822"/>
      <c r="U45" s="822">
        <v>1</v>
      </c>
      <c r="V45" s="822"/>
      <c r="W45" s="713">
        <f t="shared" si="6"/>
        <v>0</v>
      </c>
      <c r="X45" s="822"/>
      <c r="Y45" s="822"/>
      <c r="Z45" s="713" t="e">
        <f t="shared" si="7"/>
        <v>#DIV/0!</v>
      </c>
      <c r="AA45" s="822">
        <v>1</v>
      </c>
      <c r="AB45" s="822"/>
      <c r="AC45" s="822"/>
      <c r="AD45" s="822"/>
      <c r="AE45" s="822"/>
      <c r="AF45" s="713" t="e">
        <f t="shared" si="9"/>
        <v>#DIV/0!</v>
      </c>
      <c r="AG45" s="822"/>
      <c r="AH45" s="822"/>
      <c r="AI45" s="822"/>
      <c r="AJ45" s="822"/>
      <c r="AK45" s="822"/>
      <c r="AL45" s="822"/>
      <c r="AM45" s="822"/>
      <c r="AN45" s="822"/>
      <c r="AO45" s="822"/>
      <c r="AP45" s="822">
        <v>1</v>
      </c>
      <c r="AQ45" s="822"/>
      <c r="AR45" s="713">
        <f t="shared" si="16"/>
        <v>0</v>
      </c>
      <c r="AS45" s="822"/>
      <c r="AT45" s="822"/>
      <c r="AU45" s="822"/>
      <c r="AV45" s="822"/>
      <c r="AW45" s="822"/>
      <c r="AX45" s="822"/>
      <c r="AY45" s="822"/>
      <c r="AZ45" s="822"/>
      <c r="BA45" s="822"/>
      <c r="BB45" s="822"/>
      <c r="BC45" s="822"/>
      <c r="BD45" s="822"/>
      <c r="BE45" s="822"/>
      <c r="BF45" s="822"/>
      <c r="BG45" s="822"/>
      <c r="BH45" s="822"/>
      <c r="BI45" s="822"/>
      <c r="BJ45" s="672" t="e">
        <f>SUM(F45:BG45)</f>
        <v>#DIV/0!</v>
      </c>
      <c r="BK45" s="686"/>
      <c r="BL45" s="200"/>
      <c r="BM45" s="200"/>
      <c r="BN45" s="200"/>
      <c r="BO45" s="200"/>
      <c r="BP45" s="200"/>
      <c r="BQ45" s="200"/>
      <c r="BR45" s="200"/>
      <c r="BS45" s="701"/>
    </row>
    <row r="46" spans="1:71" s="186" customFormat="1" ht="20.25">
      <c r="A46" s="1490"/>
      <c r="B46" s="1490"/>
      <c r="C46" s="1490"/>
      <c r="D46" s="1490"/>
      <c r="E46" s="1490"/>
      <c r="F46" s="1490"/>
      <c r="G46" s="1490"/>
      <c r="H46" s="1490"/>
      <c r="I46" s="1490"/>
      <c r="J46" s="1490"/>
      <c r="K46" s="1490"/>
      <c r="L46" s="1490"/>
      <c r="M46" s="1490"/>
      <c r="N46" s="1490"/>
      <c r="O46" s="1490"/>
      <c r="P46" s="1490"/>
      <c r="Q46" s="1490"/>
      <c r="R46" s="1490"/>
      <c r="S46" s="1490"/>
      <c r="T46" s="1490"/>
      <c r="U46" s="1490"/>
      <c r="V46" s="1490"/>
      <c r="W46" s="1490"/>
      <c r="X46" s="1490"/>
      <c r="Y46" s="1490"/>
      <c r="Z46" s="1490"/>
      <c r="AA46" s="1490"/>
      <c r="AB46" s="1490"/>
      <c r="AC46" s="1490"/>
      <c r="AD46" s="1490"/>
      <c r="AE46" s="1490"/>
      <c r="AF46" s="1490"/>
      <c r="AG46" s="1490"/>
      <c r="AH46" s="1490"/>
      <c r="AI46" s="1490"/>
      <c r="AJ46" s="1490"/>
      <c r="AK46" s="1490"/>
      <c r="AL46" s="1490"/>
      <c r="AM46" s="1490"/>
      <c r="AN46" s="1490"/>
      <c r="AO46" s="1490"/>
      <c r="AP46" s="1490"/>
      <c r="AQ46" s="1490"/>
      <c r="AR46" s="1490"/>
      <c r="AS46" s="1490"/>
      <c r="AT46" s="1490"/>
      <c r="AU46" s="1490"/>
      <c r="AV46" s="1490"/>
      <c r="AW46" s="1490"/>
      <c r="AX46" s="1490"/>
      <c r="AY46" s="1490"/>
      <c r="AZ46" s="1490"/>
      <c r="BA46" s="1490"/>
      <c r="BB46" s="1490"/>
      <c r="BC46" s="1490"/>
      <c r="BD46" s="1490"/>
      <c r="BE46" s="1490"/>
      <c r="BF46" s="1490"/>
      <c r="BG46" s="1490"/>
      <c r="BH46" s="1490"/>
      <c r="BI46" s="1490"/>
      <c r="BJ46" s="1490"/>
      <c r="BK46" s="575"/>
      <c r="BL46" s="191"/>
      <c r="BM46" s="191"/>
      <c r="BN46" s="191"/>
      <c r="BO46" s="191"/>
      <c r="BP46" s="191"/>
      <c r="BQ46" s="191"/>
      <c r="BR46" s="191"/>
      <c r="BS46" s="576"/>
    </row>
    <row r="47" spans="1:71" s="450" customFormat="1" ht="20.25" customHeight="1">
      <c r="A47" s="1487"/>
      <c r="B47" s="1487"/>
      <c r="C47" s="1487"/>
      <c r="D47" s="1487"/>
      <c r="E47" s="1487"/>
      <c r="F47" s="1487"/>
      <c r="G47" s="1487"/>
      <c r="H47" s="1487"/>
      <c r="I47" s="1487"/>
      <c r="J47" s="1487"/>
      <c r="K47" s="1487"/>
      <c r="L47" s="1487"/>
      <c r="M47" s="1487"/>
      <c r="N47" s="1487"/>
      <c r="O47" s="1487"/>
      <c r="P47" s="1487"/>
      <c r="Q47" s="1487"/>
      <c r="R47" s="1487"/>
      <c r="S47" s="1487"/>
      <c r="T47" s="1487"/>
      <c r="U47" s="1487"/>
      <c r="V47" s="1487"/>
      <c r="W47" s="1487"/>
      <c r="X47" s="1487"/>
      <c r="Y47" s="1487"/>
      <c r="Z47" s="1487"/>
      <c r="AA47" s="1487"/>
      <c r="AB47" s="1487"/>
      <c r="AC47" s="1487"/>
      <c r="AD47" s="1487"/>
      <c r="AE47" s="1487"/>
      <c r="AF47" s="1487"/>
      <c r="AG47" s="1487"/>
      <c r="AH47" s="1487"/>
      <c r="AI47" s="1487"/>
      <c r="AJ47" s="1487"/>
      <c r="AK47" s="1487"/>
      <c r="AL47" s="1487"/>
      <c r="AM47" s="1487"/>
      <c r="AN47" s="1487"/>
      <c r="AO47" s="1487"/>
      <c r="AP47" s="1487"/>
      <c r="AQ47" s="1487"/>
      <c r="AR47" s="1487"/>
      <c r="AS47" s="1487"/>
      <c r="AT47" s="1487"/>
      <c r="AU47" s="1487"/>
      <c r="AV47" s="1487"/>
      <c r="AW47" s="1487"/>
      <c r="AX47" s="1487"/>
      <c r="AY47" s="1487"/>
      <c r="AZ47" s="1487"/>
      <c r="BA47" s="1487"/>
      <c r="BB47" s="1487"/>
      <c r="BC47" s="1487"/>
      <c r="BD47" s="1487"/>
      <c r="BE47" s="1487"/>
      <c r="BF47" s="1487"/>
      <c r="BG47" s="1487"/>
      <c r="BH47" s="1487"/>
      <c r="BI47" s="1487"/>
      <c r="BJ47" s="1487"/>
      <c r="BK47" s="1487"/>
      <c r="BL47" s="1487"/>
      <c r="BM47" s="1487"/>
      <c r="BN47" s="1487"/>
      <c r="BO47" s="1487"/>
      <c r="BP47" s="122"/>
      <c r="BQ47" s="122"/>
      <c r="BR47" s="122"/>
      <c r="BS47" s="576"/>
    </row>
    <row r="48" spans="1:71" s="186" customFormat="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22"/>
      <c r="BM48" s="122"/>
      <c r="BN48" s="122"/>
      <c r="BO48" s="122"/>
      <c r="BP48" s="122"/>
      <c r="BQ48" s="122"/>
      <c r="BR48" s="122"/>
      <c r="BS48" s="576"/>
    </row>
    <row r="49" spans="1:71" s="186" customFormat="1" ht="25.5" customHeight="1">
      <c r="A49" s="675"/>
      <c r="B49" s="675"/>
      <c r="C49" s="675"/>
      <c r="D49" s="675"/>
      <c r="E49" s="675"/>
      <c r="F49" s="675"/>
      <c r="G49" s="675"/>
      <c r="H49" s="675"/>
      <c r="I49" s="675"/>
      <c r="J49" s="675"/>
      <c r="K49" s="675"/>
      <c r="L49" s="675"/>
      <c r="M49" s="675"/>
      <c r="N49" s="675"/>
      <c r="O49" s="675"/>
      <c r="P49" s="675"/>
      <c r="Q49" s="675"/>
      <c r="R49" s="675"/>
      <c r="S49" s="675"/>
      <c r="T49" s="675"/>
      <c r="U49" s="675"/>
      <c r="V49" s="675"/>
      <c r="W49" s="675"/>
      <c r="X49" s="675"/>
      <c r="Y49" s="675"/>
      <c r="Z49" s="675"/>
      <c r="AA49" s="675"/>
      <c r="AB49" s="675"/>
      <c r="AC49" s="675"/>
      <c r="AD49" s="675"/>
      <c r="AE49" s="675"/>
      <c r="AF49" s="675"/>
      <c r="AG49" s="675"/>
      <c r="AH49" s="675"/>
      <c r="AI49" s="675"/>
      <c r="AJ49" s="675"/>
      <c r="AK49" s="675"/>
      <c r="AL49" s="675"/>
      <c r="AM49" s="675"/>
      <c r="AN49" s="723"/>
      <c r="AO49" s="723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21"/>
      <c r="BK49" s="121"/>
      <c r="BL49" s="122"/>
      <c r="BM49" s="122"/>
      <c r="BN49" s="122"/>
      <c r="BO49" s="122"/>
      <c r="BP49" s="122"/>
      <c r="BQ49" s="122"/>
      <c r="BR49" s="122"/>
      <c r="BS49" s="576"/>
    </row>
    <row r="50" spans="1:71" s="598" customFormat="1" ht="49.5" customHeight="1" hidden="1">
      <c r="A50" s="190"/>
      <c r="B50" s="190"/>
      <c r="C50" s="190"/>
      <c r="D50" s="190"/>
      <c r="E50" s="190"/>
      <c r="F50" s="673"/>
      <c r="G50" s="625"/>
      <c r="H50" s="625"/>
      <c r="I50" s="625"/>
      <c r="J50" s="625"/>
      <c r="K50" s="625"/>
      <c r="L50" s="625"/>
      <c r="M50" s="625"/>
      <c r="N50" s="625"/>
      <c r="O50" s="625"/>
      <c r="P50" s="625"/>
      <c r="Q50" s="625"/>
      <c r="R50" s="625"/>
      <c r="S50" s="625"/>
      <c r="T50" s="625"/>
      <c r="U50" s="625"/>
      <c r="V50" s="625"/>
      <c r="W50" s="625"/>
      <c r="X50" s="625"/>
      <c r="Y50" s="625"/>
      <c r="Z50" s="625"/>
      <c r="AA50" s="625"/>
      <c r="AB50" s="625"/>
      <c r="AC50" s="625"/>
      <c r="AD50" s="625"/>
      <c r="AE50" s="625"/>
      <c r="AF50" s="625"/>
      <c r="AG50" s="625"/>
      <c r="AH50" s="625"/>
      <c r="AI50" s="625"/>
      <c r="AJ50" s="625"/>
      <c r="AK50" s="625"/>
      <c r="AL50" s="625"/>
      <c r="AM50" s="625"/>
      <c r="AN50" s="625"/>
      <c r="AO50" s="625"/>
      <c r="AP50" s="625"/>
      <c r="AQ50" s="625"/>
      <c r="AR50" s="625"/>
      <c r="AS50" s="625"/>
      <c r="AT50" s="625"/>
      <c r="AU50" s="625"/>
      <c r="AV50" s="625"/>
      <c r="AW50" s="625"/>
      <c r="AX50" s="625"/>
      <c r="AY50" s="625"/>
      <c r="AZ50" s="625"/>
      <c r="BA50" s="625"/>
      <c r="BB50" s="625"/>
      <c r="BC50" s="625"/>
      <c r="BD50" s="625"/>
      <c r="BE50" s="625"/>
      <c r="BF50" s="625"/>
      <c r="BG50" s="625"/>
      <c r="BH50" s="625"/>
      <c r="BI50" s="625"/>
      <c r="BJ50" s="673"/>
      <c r="BK50" s="600"/>
      <c r="BL50" s="601"/>
      <c r="BM50" s="601"/>
      <c r="BN50" s="601"/>
      <c r="BO50" s="602"/>
      <c r="BP50" s="602"/>
      <c r="BQ50" s="603"/>
      <c r="BR50" s="601"/>
      <c r="BS50" s="601"/>
    </row>
    <row r="51" spans="1:71" s="598" customFormat="1" ht="12.75" customHeight="1" hidden="1">
      <c r="A51" s="190"/>
      <c r="B51" s="190"/>
      <c r="C51" s="190"/>
      <c r="D51" s="190"/>
      <c r="E51" s="190"/>
      <c r="F51" s="139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37"/>
      <c r="BK51" s="137"/>
      <c r="BL51" s="604"/>
      <c r="BM51" s="604"/>
      <c r="BN51" s="604"/>
      <c r="BO51" s="604"/>
      <c r="BP51" s="604"/>
      <c r="BQ51" s="605"/>
      <c r="BR51" s="605"/>
      <c r="BS51" s="597"/>
    </row>
    <row r="52" spans="1:71" s="598" customFormat="1" ht="12.75" customHeight="1" hidden="1">
      <c r="A52" s="190"/>
      <c r="B52" s="190"/>
      <c r="C52" s="190"/>
      <c r="D52" s="190"/>
      <c r="E52" s="190"/>
      <c r="F52" s="139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37"/>
      <c r="BK52" s="137"/>
      <c r="BL52" s="604"/>
      <c r="BM52" s="604"/>
      <c r="BN52" s="604"/>
      <c r="BO52" s="604"/>
      <c r="BP52" s="604"/>
      <c r="BQ52" s="605"/>
      <c r="BR52" s="605"/>
      <c r="BS52" s="597"/>
    </row>
    <row r="53" spans="1:71" s="598" customFormat="1" ht="12.75" customHeight="1" hidden="1">
      <c r="A53" s="190"/>
      <c r="B53" s="190"/>
      <c r="C53" s="190"/>
      <c r="D53" s="190"/>
      <c r="E53" s="190"/>
      <c r="F53" s="139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37"/>
      <c r="BK53" s="137"/>
      <c r="BL53" s="606"/>
      <c r="BM53" s="606"/>
      <c r="BN53" s="606"/>
      <c r="BO53" s="606"/>
      <c r="BP53" s="606"/>
      <c r="BQ53" s="605"/>
      <c r="BR53" s="605"/>
      <c r="BS53" s="597"/>
    </row>
    <row r="54" spans="1:71" s="598" customFormat="1" ht="12.75" customHeight="1" hidden="1">
      <c r="A54" s="190"/>
      <c r="B54" s="190"/>
      <c r="C54" s="190"/>
      <c r="D54" s="190"/>
      <c r="E54" s="190"/>
      <c r="F54" s="139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37"/>
      <c r="BK54" s="137"/>
      <c r="BL54" s="604"/>
      <c r="BM54" s="604"/>
      <c r="BN54" s="604"/>
      <c r="BO54" s="604"/>
      <c r="BP54" s="604"/>
      <c r="BQ54" s="605"/>
      <c r="BR54" s="605"/>
      <c r="BS54" s="597"/>
    </row>
    <row r="55" spans="1:71" s="598" customFormat="1" ht="12.75" customHeight="1" hidden="1">
      <c r="A55" s="190"/>
      <c r="B55" s="190"/>
      <c r="C55" s="190"/>
      <c r="D55" s="190"/>
      <c r="E55" s="190"/>
      <c r="F55" s="139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37"/>
      <c r="BK55" s="137"/>
      <c r="BL55" s="139"/>
      <c r="BM55" s="139"/>
      <c r="BN55" s="139"/>
      <c r="BO55" s="139"/>
      <c r="BP55" s="604"/>
      <c r="BQ55" s="607"/>
      <c r="BR55" s="607"/>
      <c r="BS55" s="597"/>
    </row>
    <row r="56" spans="1:71" s="598" customFormat="1" ht="12.75" customHeight="1" hidden="1">
      <c r="A56" s="190"/>
      <c r="B56" s="190"/>
      <c r="C56" s="190"/>
      <c r="D56" s="190"/>
      <c r="E56" s="190"/>
      <c r="F56" s="139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39"/>
      <c r="BK56" s="139"/>
      <c r="BL56" s="139"/>
      <c r="BM56" s="139"/>
      <c r="BN56" s="139"/>
      <c r="BO56" s="139"/>
      <c r="BP56" s="139"/>
      <c r="BQ56" s="607"/>
      <c r="BR56" s="607"/>
      <c r="BS56" s="597"/>
    </row>
    <row r="57" spans="1:71" s="598" customFormat="1" ht="12.75" customHeight="1" hidden="1">
      <c r="A57" s="674"/>
      <c r="B57" s="608"/>
      <c r="C57" s="608"/>
      <c r="D57" s="608"/>
      <c r="E57" s="608"/>
      <c r="F57" s="609"/>
      <c r="G57" s="587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587"/>
      <c r="T57" s="587"/>
      <c r="U57" s="588"/>
      <c r="V57" s="588"/>
      <c r="W57" s="588"/>
      <c r="X57" s="588"/>
      <c r="Y57" s="588"/>
      <c r="Z57" s="588"/>
      <c r="AA57" s="588"/>
      <c r="AB57" s="588"/>
      <c r="AC57" s="588"/>
      <c r="AD57" s="588"/>
      <c r="AE57" s="588"/>
      <c r="AF57" s="588"/>
      <c r="AG57" s="588"/>
      <c r="AH57" s="588"/>
      <c r="AI57" s="588"/>
      <c r="AJ57" s="588"/>
      <c r="AK57" s="588"/>
      <c r="AL57" s="588"/>
      <c r="AM57" s="588"/>
      <c r="AN57" s="588"/>
      <c r="AO57" s="588"/>
      <c r="AP57" s="588"/>
      <c r="AQ57" s="588"/>
      <c r="AR57" s="588"/>
      <c r="AS57" s="588"/>
      <c r="AT57" s="588"/>
      <c r="AU57" s="588"/>
      <c r="AV57" s="588"/>
      <c r="AW57" s="588"/>
      <c r="AX57" s="588"/>
      <c r="AY57" s="588"/>
      <c r="AZ57" s="588"/>
      <c r="BA57" s="588"/>
      <c r="BB57" s="588"/>
      <c r="BC57" s="588"/>
      <c r="BD57" s="588"/>
      <c r="BE57" s="588"/>
      <c r="BF57" s="588"/>
      <c r="BG57" s="588"/>
      <c r="BH57" s="588"/>
      <c r="BI57" s="588"/>
      <c r="BJ57" s="610"/>
      <c r="BK57" s="610"/>
      <c r="BL57" s="611"/>
      <c r="BM57" s="611"/>
      <c r="BN57" s="611"/>
      <c r="BO57" s="611"/>
      <c r="BP57" s="612"/>
      <c r="BQ57" s="613"/>
      <c r="BR57" s="613"/>
      <c r="BS57" s="614"/>
    </row>
    <row r="58" spans="1:71" s="598" customFormat="1" ht="12.75" customHeight="1" hidden="1">
      <c r="A58" s="190"/>
      <c r="B58" s="190"/>
      <c r="C58" s="190"/>
      <c r="D58" s="190"/>
      <c r="E58" s="190"/>
      <c r="F58" s="139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37"/>
      <c r="BK58" s="137"/>
      <c r="BL58" s="138"/>
      <c r="BM58" s="138"/>
      <c r="BN58" s="138"/>
      <c r="BO58" s="138"/>
      <c r="BP58" s="138"/>
      <c r="BQ58" s="138"/>
      <c r="BR58" s="138"/>
      <c r="BS58" s="597"/>
    </row>
    <row r="59" spans="1:71" s="450" customFormat="1" ht="18.75">
      <c r="A59" s="675"/>
      <c r="B59" s="675"/>
      <c r="C59" s="675"/>
      <c r="D59" s="675"/>
      <c r="E59" s="675"/>
      <c r="F59" s="675"/>
      <c r="G59" s="675"/>
      <c r="H59" s="675"/>
      <c r="I59" s="675"/>
      <c r="J59" s="675"/>
      <c r="K59" s="675"/>
      <c r="L59" s="675"/>
      <c r="M59" s="675"/>
      <c r="N59" s="675"/>
      <c r="O59" s="675"/>
      <c r="P59" s="675"/>
      <c r="Q59" s="675"/>
      <c r="R59" s="675"/>
      <c r="S59" s="675"/>
      <c r="T59" s="675"/>
      <c r="U59" s="675"/>
      <c r="V59" s="675"/>
      <c r="W59" s="675"/>
      <c r="X59" s="675"/>
      <c r="Y59" s="675"/>
      <c r="Z59" s="675"/>
      <c r="AA59" s="675"/>
      <c r="AB59" s="675"/>
      <c r="AC59" s="675"/>
      <c r="AD59" s="675"/>
      <c r="AE59" s="675"/>
      <c r="AF59" s="675"/>
      <c r="AG59" s="675"/>
      <c r="AH59" s="675"/>
      <c r="AI59" s="675"/>
      <c r="AJ59" s="675"/>
      <c r="AK59" s="675"/>
      <c r="AL59" s="675"/>
      <c r="AM59" s="675"/>
      <c r="AN59" s="675"/>
      <c r="AO59" s="675"/>
      <c r="AP59" s="675"/>
      <c r="AQ59" s="675"/>
      <c r="AR59" s="675"/>
      <c r="AS59" s="675"/>
      <c r="AT59" s="675"/>
      <c r="AU59" s="675"/>
      <c r="AV59" s="675"/>
      <c r="AW59" s="675"/>
      <c r="AX59" s="675"/>
      <c r="AY59" s="675"/>
      <c r="AZ59" s="675"/>
      <c r="BA59" s="675"/>
      <c r="BB59" s="675"/>
      <c r="BC59" s="675"/>
      <c r="BD59" s="675"/>
      <c r="BE59" s="675"/>
      <c r="BF59" s="675"/>
      <c r="BG59" s="675"/>
      <c r="BH59" s="675"/>
      <c r="BI59" s="675"/>
      <c r="BJ59" s="675"/>
      <c r="BK59" s="568"/>
      <c r="BL59" s="122"/>
      <c r="BM59" s="122"/>
      <c r="BN59" s="122"/>
      <c r="BO59" s="122"/>
      <c r="BP59" s="122"/>
      <c r="BQ59" s="122"/>
      <c r="BR59" s="122"/>
      <c r="BS59" s="576"/>
    </row>
    <row r="60" spans="1:71" s="450" customFormat="1" ht="49.5" customHeight="1">
      <c r="A60" s="191"/>
      <c r="B60" s="191"/>
      <c r="C60" s="191"/>
      <c r="D60" s="191"/>
      <c r="E60" s="191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5"/>
      <c r="BF60" s="625"/>
      <c r="BG60" s="625"/>
      <c r="BH60" s="625"/>
      <c r="BI60" s="625"/>
      <c r="BJ60" s="625"/>
      <c r="BK60" s="577"/>
      <c r="BL60" s="84"/>
      <c r="BM60" s="84"/>
      <c r="BN60" s="84"/>
      <c r="BO60" s="578"/>
      <c r="BP60" s="578"/>
      <c r="BQ60" s="579"/>
      <c r="BR60" s="84"/>
      <c r="BS60" s="84"/>
    </row>
    <row r="61" spans="1:71" s="450" customFormat="1" ht="12.75">
      <c r="A61" s="116"/>
      <c r="B61" s="191"/>
      <c r="C61" s="191"/>
      <c r="D61" s="191"/>
      <c r="E61" s="191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21"/>
      <c r="BK61" s="121"/>
      <c r="BL61" s="580"/>
      <c r="BM61" s="580"/>
      <c r="BN61" s="580"/>
      <c r="BO61" s="580"/>
      <c r="BP61" s="580"/>
      <c r="BQ61" s="581"/>
      <c r="BR61" s="581"/>
      <c r="BS61" s="576"/>
    </row>
    <row r="62" spans="1:71" s="450" customFormat="1" ht="12.75">
      <c r="A62" s="116"/>
      <c r="B62" s="191"/>
      <c r="C62" s="191"/>
      <c r="D62" s="191"/>
      <c r="E62" s="191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582"/>
      <c r="BH62" s="582"/>
      <c r="BI62" s="582"/>
      <c r="BJ62" s="121"/>
      <c r="BK62" s="121"/>
      <c r="BL62" s="580"/>
      <c r="BM62" s="580"/>
      <c r="BN62" s="580"/>
      <c r="BO62" s="580"/>
      <c r="BP62" s="580"/>
      <c r="BQ62" s="581"/>
      <c r="BR62" s="581"/>
      <c r="BS62" s="576"/>
    </row>
    <row r="63" spans="1:71" s="450" customFormat="1" ht="12.75">
      <c r="A63" s="116"/>
      <c r="B63" s="191"/>
      <c r="C63" s="191"/>
      <c r="D63" s="191"/>
      <c r="E63" s="191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582"/>
      <c r="BH63" s="582"/>
      <c r="BI63" s="582"/>
      <c r="BJ63" s="121"/>
      <c r="BK63" s="121"/>
      <c r="BL63" s="583"/>
      <c r="BM63" s="583"/>
      <c r="BN63" s="583"/>
      <c r="BO63" s="583"/>
      <c r="BP63" s="583"/>
      <c r="BQ63" s="581"/>
      <c r="BR63" s="581"/>
      <c r="BS63" s="576"/>
    </row>
    <row r="64" spans="1:71" s="450" customFormat="1" ht="12.75">
      <c r="A64" s="116"/>
      <c r="B64" s="191"/>
      <c r="C64" s="191"/>
      <c r="D64" s="191"/>
      <c r="E64" s="191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21"/>
      <c r="BK64" s="121"/>
      <c r="BL64" s="580"/>
      <c r="BM64" s="580"/>
      <c r="BN64" s="580"/>
      <c r="BO64" s="580"/>
      <c r="BP64" s="580"/>
      <c r="BQ64" s="581"/>
      <c r="BR64" s="581"/>
      <c r="BS64" s="576"/>
    </row>
    <row r="65" spans="1:71" s="450" customFormat="1" ht="12.75">
      <c r="A65" s="116"/>
      <c r="B65" s="191"/>
      <c r="C65" s="191"/>
      <c r="D65" s="191"/>
      <c r="E65" s="191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21"/>
      <c r="BK65" s="121"/>
      <c r="BL65" s="115"/>
      <c r="BM65" s="115"/>
      <c r="BN65" s="115"/>
      <c r="BO65" s="115"/>
      <c r="BP65" s="580"/>
      <c r="BQ65" s="584"/>
      <c r="BR65" s="584"/>
      <c r="BS65" s="576"/>
    </row>
    <row r="66" spans="1:71" s="186" customFormat="1" ht="12.75">
      <c r="A66" s="116"/>
      <c r="B66" s="191"/>
      <c r="C66" s="191"/>
      <c r="D66" s="191"/>
      <c r="E66" s="191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21"/>
      <c r="BK66" s="121"/>
      <c r="BL66" s="115"/>
      <c r="BM66" s="115"/>
      <c r="BN66" s="115"/>
      <c r="BO66" s="115"/>
      <c r="BP66" s="115"/>
      <c r="BQ66" s="584"/>
      <c r="BR66" s="584"/>
      <c r="BS66" s="576"/>
    </row>
    <row r="67" spans="1:71" s="186" customFormat="1" ht="12.75">
      <c r="A67" s="585"/>
      <c r="B67" s="586"/>
      <c r="C67" s="586"/>
      <c r="D67" s="586"/>
      <c r="E67" s="586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587"/>
      <c r="AP67" s="587"/>
      <c r="AQ67" s="587"/>
      <c r="AR67" s="587"/>
      <c r="AS67" s="587"/>
      <c r="AT67" s="587"/>
      <c r="AU67" s="587"/>
      <c r="AV67" s="587"/>
      <c r="AW67" s="587"/>
      <c r="AX67" s="587"/>
      <c r="AY67" s="587"/>
      <c r="AZ67" s="587"/>
      <c r="BA67" s="587"/>
      <c r="BB67" s="587"/>
      <c r="BC67" s="587"/>
      <c r="BD67" s="587"/>
      <c r="BE67" s="587"/>
      <c r="BF67" s="587"/>
      <c r="BG67" s="588"/>
      <c r="BH67" s="588"/>
      <c r="BI67" s="588"/>
      <c r="BJ67" s="121"/>
      <c r="BK67" s="121"/>
      <c r="BL67" s="589"/>
      <c r="BM67" s="589"/>
      <c r="BN67" s="589"/>
      <c r="BO67" s="589"/>
      <c r="BP67" s="590"/>
      <c r="BQ67" s="591"/>
      <c r="BR67" s="591"/>
      <c r="BS67" s="592"/>
    </row>
    <row r="68" spans="1:71" s="186" customFormat="1" ht="12.75">
      <c r="A68" s="116"/>
      <c r="B68" s="191"/>
      <c r="C68" s="191"/>
      <c r="D68" s="191"/>
      <c r="E68" s="191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21"/>
      <c r="BK68" s="121"/>
      <c r="BL68" s="122"/>
      <c r="BM68" s="122"/>
      <c r="BN68" s="122"/>
      <c r="BO68" s="122"/>
      <c r="BP68" s="122"/>
      <c r="BQ68" s="122"/>
      <c r="BR68" s="122"/>
      <c r="BS68" s="576"/>
    </row>
    <row r="69" spans="1:71" s="186" customFormat="1" ht="12.75">
      <c r="A69" s="116"/>
      <c r="B69" s="191"/>
      <c r="C69" s="191"/>
      <c r="D69" s="191"/>
      <c r="E69" s="191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21"/>
      <c r="BK69" s="121"/>
      <c r="BL69" s="122"/>
      <c r="BM69" s="122"/>
      <c r="BN69" s="122"/>
      <c r="BO69" s="122"/>
      <c r="BP69" s="122"/>
      <c r="BQ69" s="122"/>
      <c r="BR69" s="122"/>
      <c r="BS69" s="576"/>
    </row>
    <row r="70" spans="1:71" s="186" customFormat="1" ht="12.75">
      <c r="A70" s="116"/>
      <c r="B70" s="191"/>
      <c r="C70" s="191"/>
      <c r="D70" s="191"/>
      <c r="E70" s="191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21"/>
      <c r="BK70" s="121"/>
      <c r="BL70" s="122"/>
      <c r="BM70" s="122"/>
      <c r="BN70" s="122"/>
      <c r="BO70" s="122"/>
      <c r="BP70" s="122"/>
      <c r="BQ70" s="122"/>
      <c r="BR70" s="122"/>
      <c r="BS70" s="576"/>
    </row>
    <row r="71" spans="1:71" s="186" customFormat="1" ht="18.75">
      <c r="A71" s="746"/>
      <c r="B71" s="746"/>
      <c r="C71" s="746"/>
      <c r="D71" s="746"/>
      <c r="E71" s="746"/>
      <c r="F71" s="746"/>
      <c r="G71" s="746"/>
      <c r="H71" s="746"/>
      <c r="I71" s="746"/>
      <c r="J71" s="746"/>
      <c r="K71" s="746"/>
      <c r="L71" s="746"/>
      <c r="M71" s="746"/>
      <c r="N71" s="746"/>
      <c r="O71" s="746"/>
      <c r="P71" s="746"/>
      <c r="Q71" s="746"/>
      <c r="R71" s="746"/>
      <c r="S71" s="746"/>
      <c r="T71" s="746"/>
      <c r="U71" s="746"/>
      <c r="V71" s="746"/>
      <c r="W71" s="746"/>
      <c r="X71" s="746"/>
      <c r="Y71" s="746"/>
      <c r="Z71" s="746"/>
      <c r="AA71" s="746"/>
      <c r="AB71" s="746"/>
      <c r="AC71" s="746"/>
      <c r="AD71" s="746"/>
      <c r="AE71" s="746"/>
      <c r="AF71" s="746"/>
      <c r="AG71" s="746"/>
      <c r="AH71" s="746"/>
      <c r="AI71" s="746"/>
      <c r="AJ71" s="746"/>
      <c r="AK71" s="746"/>
      <c r="AL71" s="746"/>
      <c r="AM71" s="746"/>
      <c r="AN71" s="746"/>
      <c r="AO71" s="746"/>
      <c r="AP71" s="746"/>
      <c r="AQ71" s="568"/>
      <c r="AR71" s="568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21"/>
      <c r="BK71" s="121"/>
      <c r="BL71" s="122"/>
      <c r="BM71" s="122"/>
      <c r="BN71" s="122"/>
      <c r="BO71" s="122"/>
      <c r="BP71" s="122"/>
      <c r="BQ71" s="122"/>
      <c r="BR71" s="122"/>
      <c r="BS71" s="576"/>
    </row>
    <row r="72" spans="1:71" s="186" customFormat="1" ht="15.75">
      <c r="A72" s="116"/>
      <c r="B72" s="615"/>
      <c r="C72" s="615"/>
      <c r="D72" s="615"/>
      <c r="E72" s="615"/>
      <c r="F72" s="616"/>
      <c r="G72" s="616"/>
      <c r="H72" s="616"/>
      <c r="I72" s="616"/>
      <c r="J72" s="616"/>
      <c r="K72" s="616"/>
      <c r="L72" s="616"/>
      <c r="M72" s="616"/>
      <c r="N72" s="616"/>
      <c r="O72" s="616"/>
      <c r="P72" s="616"/>
      <c r="Q72" s="616"/>
      <c r="R72" s="616"/>
      <c r="S72" s="616"/>
      <c r="T72" s="616"/>
      <c r="U72" s="616"/>
      <c r="V72" s="616"/>
      <c r="W72" s="616"/>
      <c r="X72" s="616"/>
      <c r="Y72" s="616"/>
      <c r="Z72" s="616"/>
      <c r="AA72" s="616"/>
      <c r="AB72" s="616"/>
      <c r="AC72" s="616"/>
      <c r="AD72" s="616"/>
      <c r="AE72" s="616"/>
      <c r="AF72" s="616"/>
      <c r="AG72" s="616"/>
      <c r="AH72" s="616"/>
      <c r="AI72" s="616"/>
      <c r="AJ72" s="616"/>
      <c r="AK72" s="616"/>
      <c r="AL72" s="616"/>
      <c r="AM72" s="616"/>
      <c r="AN72" s="616"/>
      <c r="AO72" s="616"/>
      <c r="AP72" s="616"/>
      <c r="AQ72" s="616"/>
      <c r="AR72" s="616"/>
      <c r="AS72" s="616"/>
      <c r="AT72" s="616"/>
      <c r="AU72" s="616"/>
      <c r="AV72" s="616"/>
      <c r="AW72" s="616"/>
      <c r="AX72" s="616"/>
      <c r="AY72" s="616"/>
      <c r="AZ72" s="616"/>
      <c r="BA72" s="616"/>
      <c r="BB72" s="616"/>
      <c r="BC72" s="616"/>
      <c r="BD72" s="616"/>
      <c r="BE72" s="616"/>
      <c r="BF72" s="616"/>
      <c r="BG72" s="616"/>
      <c r="BH72" s="616"/>
      <c r="BI72" s="616"/>
      <c r="BJ72" s="616"/>
      <c r="BK72" s="616"/>
      <c r="BL72" s="84"/>
      <c r="BM72" s="84"/>
      <c r="BN72" s="84"/>
      <c r="BO72" s="578"/>
      <c r="BP72" s="578"/>
      <c r="BQ72" s="579"/>
      <c r="BR72" s="84"/>
      <c r="BS72" s="576"/>
    </row>
    <row r="73" spans="1:71" s="186" customFormat="1" ht="12.75">
      <c r="A73" s="116"/>
      <c r="B73" s="117"/>
      <c r="C73" s="117"/>
      <c r="D73" s="117"/>
      <c r="E73" s="117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571"/>
      <c r="BK73" s="571"/>
      <c r="BL73" s="576"/>
      <c r="BM73" s="576"/>
      <c r="BN73" s="576"/>
      <c r="BO73" s="576"/>
      <c r="BP73" s="576"/>
      <c r="BQ73" s="576"/>
      <c r="BR73" s="576"/>
      <c r="BS73" s="576"/>
    </row>
    <row r="74" spans="1:71" s="186" customFormat="1" ht="12.75">
      <c r="A74" s="116"/>
      <c r="B74" s="117"/>
      <c r="C74" s="117"/>
      <c r="D74" s="117"/>
      <c r="E74" s="117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617"/>
      <c r="BH74" s="617"/>
      <c r="BI74" s="617"/>
      <c r="BJ74" s="571"/>
      <c r="BK74" s="571"/>
      <c r="BL74" s="576"/>
      <c r="BM74" s="576"/>
      <c r="BN74" s="576"/>
      <c r="BO74" s="576"/>
      <c r="BP74" s="576"/>
      <c r="BQ74" s="576"/>
      <c r="BR74" s="576"/>
      <c r="BS74" s="576"/>
    </row>
    <row r="75" spans="1:71" s="186" customFormat="1" ht="12.75">
      <c r="A75" s="116"/>
      <c r="B75" s="117"/>
      <c r="C75" s="117"/>
      <c r="D75" s="117"/>
      <c r="E75" s="117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617"/>
      <c r="BH75" s="617"/>
      <c r="BI75" s="617"/>
      <c r="BJ75" s="571"/>
      <c r="BK75" s="571"/>
      <c r="BL75" s="576"/>
      <c r="BM75" s="576"/>
      <c r="BN75" s="576"/>
      <c r="BO75" s="576"/>
      <c r="BP75" s="576"/>
      <c r="BQ75" s="576"/>
      <c r="BR75" s="576"/>
      <c r="BS75" s="576"/>
    </row>
    <row r="76" spans="1:71" s="186" customFormat="1" ht="12.75">
      <c r="A76" s="116"/>
      <c r="B76" s="117"/>
      <c r="C76" s="117"/>
      <c r="D76" s="117"/>
      <c r="E76" s="117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571"/>
      <c r="BK76" s="571"/>
      <c r="BL76" s="576"/>
      <c r="BM76" s="576"/>
      <c r="BN76" s="576"/>
      <c r="BO76" s="576"/>
      <c r="BP76" s="576"/>
      <c r="BQ76" s="576"/>
      <c r="BR76" s="576"/>
      <c r="BS76" s="576"/>
    </row>
    <row r="77" spans="1:71" s="186" customFormat="1" ht="12.75">
      <c r="A77" s="116"/>
      <c r="B77" s="117"/>
      <c r="C77" s="117"/>
      <c r="D77" s="117"/>
      <c r="E77" s="117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571"/>
      <c r="BK77" s="571"/>
      <c r="BL77" s="115"/>
      <c r="BM77" s="115"/>
      <c r="BN77" s="115"/>
      <c r="BO77" s="115"/>
      <c r="BP77" s="115"/>
      <c r="BQ77" s="115"/>
      <c r="BR77" s="115"/>
      <c r="BS77" s="576"/>
    </row>
    <row r="78" spans="1:71" s="186" customFormat="1" ht="12.75">
      <c r="A78" s="116"/>
      <c r="B78" s="117"/>
      <c r="C78" s="117"/>
      <c r="D78" s="117"/>
      <c r="E78" s="117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571"/>
      <c r="BK78" s="571"/>
      <c r="BL78" s="115"/>
      <c r="BM78" s="115"/>
      <c r="BN78" s="115"/>
      <c r="BO78" s="115"/>
      <c r="BP78" s="115"/>
      <c r="BQ78" s="115"/>
      <c r="BR78" s="115"/>
      <c r="BS78" s="576"/>
    </row>
    <row r="79" spans="1:71" s="186" customFormat="1" ht="12.75">
      <c r="A79" s="577"/>
      <c r="B79" s="117"/>
      <c r="C79" s="117"/>
      <c r="D79" s="117"/>
      <c r="E79" s="117"/>
      <c r="F79" s="572"/>
      <c r="G79" s="572"/>
      <c r="H79" s="572"/>
      <c r="I79" s="572"/>
      <c r="J79" s="572"/>
      <c r="K79" s="572"/>
      <c r="L79" s="572"/>
      <c r="M79" s="572"/>
      <c r="N79" s="572"/>
      <c r="O79" s="572"/>
      <c r="P79" s="572"/>
      <c r="Q79" s="572"/>
      <c r="R79" s="572"/>
      <c r="S79" s="572"/>
      <c r="T79" s="572"/>
      <c r="U79" s="572"/>
      <c r="V79" s="572"/>
      <c r="W79" s="572"/>
      <c r="X79" s="572"/>
      <c r="Y79" s="572"/>
      <c r="Z79" s="572"/>
      <c r="AA79" s="572"/>
      <c r="AB79" s="572"/>
      <c r="AC79" s="572"/>
      <c r="AD79" s="572"/>
      <c r="AE79" s="572"/>
      <c r="AF79" s="572"/>
      <c r="AG79" s="572"/>
      <c r="AH79" s="572"/>
      <c r="AI79" s="572"/>
      <c r="AJ79" s="572"/>
      <c r="AK79" s="572"/>
      <c r="AL79" s="572"/>
      <c r="AM79" s="572"/>
      <c r="AN79" s="572"/>
      <c r="AO79" s="572"/>
      <c r="AP79" s="572"/>
      <c r="AQ79" s="572"/>
      <c r="AR79" s="572"/>
      <c r="AS79" s="572"/>
      <c r="AT79" s="572"/>
      <c r="AU79" s="572"/>
      <c r="AV79" s="572"/>
      <c r="AW79" s="572"/>
      <c r="AX79" s="572"/>
      <c r="AY79" s="572"/>
      <c r="AZ79" s="572"/>
      <c r="BA79" s="572"/>
      <c r="BB79" s="572"/>
      <c r="BC79" s="572"/>
      <c r="BD79" s="572"/>
      <c r="BE79" s="572"/>
      <c r="BF79" s="572"/>
      <c r="BG79" s="618"/>
      <c r="BH79" s="618"/>
      <c r="BI79" s="618"/>
      <c r="BJ79" s="571"/>
      <c r="BK79" s="571"/>
      <c r="BL79" s="576"/>
      <c r="BM79" s="576"/>
      <c r="BN79" s="576"/>
      <c r="BO79" s="576"/>
      <c r="BP79" s="576"/>
      <c r="BQ79" s="576"/>
      <c r="BR79" s="576"/>
      <c r="BS79" s="576"/>
    </row>
    <row r="80" spans="1:71" s="186" customFormat="1" ht="12.75">
      <c r="A80" s="116"/>
      <c r="B80" s="117"/>
      <c r="C80" s="117"/>
      <c r="D80" s="117"/>
      <c r="E80" s="117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571"/>
      <c r="BK80" s="571"/>
      <c r="BL80" s="115"/>
      <c r="BM80" s="115"/>
      <c r="BN80" s="115"/>
      <c r="BO80" s="115"/>
      <c r="BP80" s="115"/>
      <c r="BQ80" s="115"/>
      <c r="BR80" s="115"/>
      <c r="BS80" s="576"/>
    </row>
    <row r="81" spans="1:71" s="186" customFormat="1" ht="12.75">
      <c r="A81" s="116"/>
      <c r="B81" s="191"/>
      <c r="C81" s="191"/>
      <c r="D81" s="191"/>
      <c r="E81" s="191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571"/>
      <c r="BK81" s="571"/>
      <c r="BL81" s="122"/>
      <c r="BM81" s="122"/>
      <c r="BN81" s="122"/>
      <c r="BO81" s="122"/>
      <c r="BP81" s="122"/>
      <c r="BQ81" s="122"/>
      <c r="BR81" s="122"/>
      <c r="BS81" s="576"/>
    </row>
    <row r="82" spans="1:71" s="186" customFormat="1" ht="12.75">
      <c r="A82" s="116"/>
      <c r="B82" s="191"/>
      <c r="C82" s="191"/>
      <c r="D82" s="191"/>
      <c r="E82" s="191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571"/>
      <c r="BK82" s="571"/>
      <c r="BL82" s="122"/>
      <c r="BM82" s="122"/>
      <c r="BN82" s="122"/>
      <c r="BO82" s="122"/>
      <c r="BP82" s="122"/>
      <c r="BQ82" s="122"/>
      <c r="BR82" s="122"/>
      <c r="BS82" s="576"/>
    </row>
    <row r="83" spans="1:71" s="186" customFormat="1" ht="27" customHeight="1">
      <c r="A83" s="747"/>
      <c r="B83" s="747"/>
      <c r="C83" s="747"/>
      <c r="D83" s="747"/>
      <c r="E83" s="747"/>
      <c r="F83" s="747"/>
      <c r="G83" s="747"/>
      <c r="H83" s="747"/>
      <c r="I83" s="747"/>
      <c r="J83" s="747"/>
      <c r="K83" s="747"/>
      <c r="L83" s="747"/>
      <c r="M83" s="747"/>
      <c r="N83" s="747"/>
      <c r="O83" s="747"/>
      <c r="P83" s="747"/>
      <c r="Q83" s="747"/>
      <c r="R83" s="747"/>
      <c r="S83" s="747"/>
      <c r="T83" s="747"/>
      <c r="U83" s="747"/>
      <c r="V83" s="747"/>
      <c r="W83" s="747"/>
      <c r="X83" s="747"/>
      <c r="Y83" s="747"/>
      <c r="Z83" s="747"/>
      <c r="AA83" s="747"/>
      <c r="AB83" s="747"/>
      <c r="AC83" s="747"/>
      <c r="AD83" s="747"/>
      <c r="AE83" s="747"/>
      <c r="AF83" s="747"/>
      <c r="AG83" s="747"/>
      <c r="AH83" s="747"/>
      <c r="AI83" s="747"/>
      <c r="AJ83" s="747"/>
      <c r="AK83" s="747"/>
      <c r="AL83" s="747"/>
      <c r="AM83" s="747"/>
      <c r="AN83" s="747"/>
      <c r="AO83" s="747"/>
      <c r="AP83" s="747"/>
      <c r="AQ83" s="747"/>
      <c r="AR83" s="747"/>
      <c r="AS83" s="747"/>
      <c r="AT83" s="747"/>
      <c r="AU83" s="747"/>
      <c r="AV83" s="747"/>
      <c r="AW83" s="747"/>
      <c r="AX83" s="747"/>
      <c r="AY83" s="747"/>
      <c r="AZ83" s="747"/>
      <c r="BA83" s="747"/>
      <c r="BB83" s="747"/>
      <c r="BC83" s="747"/>
      <c r="BD83" s="747"/>
      <c r="BE83" s="747"/>
      <c r="BF83" s="747"/>
      <c r="BG83" s="747"/>
      <c r="BH83" s="570"/>
      <c r="BI83" s="570"/>
      <c r="BJ83" s="576"/>
      <c r="BK83" s="576"/>
      <c r="BL83" s="576"/>
      <c r="BM83" s="576"/>
      <c r="BN83" s="576"/>
      <c r="BO83" s="576"/>
      <c r="BP83" s="576"/>
      <c r="BQ83" s="576"/>
      <c r="BR83" s="576"/>
      <c r="BS83" s="576"/>
    </row>
    <row r="84" spans="1:71" s="186" customFormat="1" ht="15.75">
      <c r="A84" s="116"/>
      <c r="B84" s="621"/>
      <c r="C84" s="621"/>
      <c r="D84" s="621"/>
      <c r="E84" s="621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622"/>
      <c r="BM84" s="622"/>
      <c r="BN84" s="622"/>
      <c r="BO84" s="623"/>
      <c r="BP84" s="623"/>
      <c r="BQ84" s="624"/>
      <c r="BR84" s="622"/>
      <c r="BS84" s="576"/>
    </row>
    <row r="85" spans="1:71" s="186" customFormat="1" ht="12.75">
      <c r="A85" s="577"/>
      <c r="B85" s="625"/>
      <c r="C85" s="625"/>
      <c r="D85" s="625"/>
      <c r="E85" s="625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572"/>
      <c r="BK85" s="572"/>
      <c r="BL85" s="576"/>
      <c r="BM85" s="576"/>
      <c r="BN85" s="576"/>
      <c r="BO85" s="576"/>
      <c r="BP85" s="576"/>
      <c r="BQ85" s="576"/>
      <c r="BR85" s="576"/>
      <c r="BS85" s="576"/>
    </row>
    <row r="86" spans="1:71" s="186" customFormat="1" ht="12.75">
      <c r="A86" s="577"/>
      <c r="B86" s="625"/>
      <c r="C86" s="625"/>
      <c r="D86" s="625"/>
      <c r="E86" s="625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572"/>
      <c r="BK86" s="572"/>
      <c r="BL86" s="576"/>
      <c r="BM86" s="576"/>
      <c r="BN86" s="576"/>
      <c r="BO86" s="576"/>
      <c r="BP86" s="576"/>
      <c r="BQ86" s="576"/>
      <c r="BR86" s="576"/>
      <c r="BS86" s="576"/>
    </row>
    <row r="87" spans="1:71" s="186" customFormat="1" ht="12.75">
      <c r="A87" s="577"/>
      <c r="B87" s="625"/>
      <c r="C87" s="625"/>
      <c r="D87" s="625"/>
      <c r="E87" s="625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572"/>
      <c r="BK87" s="572"/>
      <c r="BL87" s="576"/>
      <c r="BM87" s="576"/>
      <c r="BN87" s="576"/>
      <c r="BO87" s="576"/>
      <c r="BP87" s="576"/>
      <c r="BQ87" s="576"/>
      <c r="BR87" s="576"/>
      <c r="BS87" s="576"/>
    </row>
    <row r="88" spans="1:71" s="186" customFormat="1" ht="12.75">
      <c r="A88" s="577"/>
      <c r="B88" s="625"/>
      <c r="C88" s="625"/>
      <c r="D88" s="625"/>
      <c r="E88" s="625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572"/>
      <c r="BK88" s="572"/>
      <c r="BL88" s="576"/>
      <c r="BM88" s="576"/>
      <c r="BN88" s="576"/>
      <c r="BO88" s="576"/>
      <c r="BP88" s="576"/>
      <c r="BQ88" s="576"/>
      <c r="BR88" s="576"/>
      <c r="BS88" s="576"/>
    </row>
    <row r="89" spans="1:71" s="186" customFormat="1" ht="12.75">
      <c r="A89" s="577"/>
      <c r="B89" s="625"/>
      <c r="C89" s="625"/>
      <c r="D89" s="625"/>
      <c r="E89" s="625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572"/>
      <c r="BK89" s="572"/>
      <c r="BL89" s="626"/>
      <c r="BM89" s="626"/>
      <c r="BN89" s="626"/>
      <c r="BO89" s="626"/>
      <c r="BP89" s="626"/>
      <c r="BQ89" s="626"/>
      <c r="BR89" s="626"/>
      <c r="BS89" s="576"/>
    </row>
    <row r="90" spans="1:71" s="186" customFormat="1" ht="12.75">
      <c r="A90" s="577"/>
      <c r="B90" s="625"/>
      <c r="C90" s="625"/>
      <c r="D90" s="625"/>
      <c r="E90" s="625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572"/>
      <c r="BK90" s="572"/>
      <c r="BL90" s="626"/>
      <c r="BM90" s="626"/>
      <c r="BN90" s="626"/>
      <c r="BO90" s="626"/>
      <c r="BP90" s="626"/>
      <c r="BQ90" s="626"/>
      <c r="BR90" s="626"/>
      <c r="BS90" s="576"/>
    </row>
    <row r="91" spans="1:71" s="186" customFormat="1" ht="19.5" customHeight="1">
      <c r="A91" s="577"/>
      <c r="B91" s="625"/>
      <c r="C91" s="625"/>
      <c r="D91" s="625"/>
      <c r="E91" s="625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  <c r="AJ91" s="572"/>
      <c r="AK91" s="572"/>
      <c r="AL91" s="572"/>
      <c r="AM91" s="572"/>
      <c r="AN91" s="572"/>
      <c r="AO91" s="572"/>
      <c r="AP91" s="572"/>
      <c r="AQ91" s="572"/>
      <c r="AR91" s="572"/>
      <c r="AS91" s="572"/>
      <c r="AT91" s="572"/>
      <c r="AU91" s="572"/>
      <c r="AV91" s="572"/>
      <c r="AW91" s="572"/>
      <c r="AX91" s="572"/>
      <c r="AY91" s="572"/>
      <c r="AZ91" s="572"/>
      <c r="BA91" s="572"/>
      <c r="BB91" s="572"/>
      <c r="BC91" s="572"/>
      <c r="BD91" s="572"/>
      <c r="BE91" s="572"/>
      <c r="BF91" s="572"/>
      <c r="BG91" s="572"/>
      <c r="BH91" s="572"/>
      <c r="BI91" s="572"/>
      <c r="BJ91" s="572"/>
      <c r="BK91" s="572"/>
      <c r="BL91" s="576"/>
      <c r="BM91" s="576"/>
      <c r="BN91" s="576"/>
      <c r="BO91" s="576"/>
      <c r="BP91" s="576"/>
      <c r="BQ91" s="576"/>
      <c r="BR91" s="576"/>
      <c r="BS91" s="576"/>
    </row>
    <row r="92" spans="1:71" s="186" customFormat="1" ht="15.75">
      <c r="A92" s="577"/>
      <c r="B92" s="625"/>
      <c r="C92" s="625"/>
      <c r="D92" s="625"/>
      <c r="E92" s="625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572"/>
      <c r="BK92" s="572"/>
      <c r="BL92" s="46"/>
      <c r="BM92" s="46"/>
      <c r="BN92" s="46"/>
      <c r="BO92" s="46"/>
      <c r="BP92" s="46"/>
      <c r="BQ92" s="46"/>
      <c r="BR92" s="46"/>
      <c r="BS92" s="576"/>
    </row>
    <row r="93" spans="1:71" s="186" customFormat="1" ht="12.75">
      <c r="A93" s="116"/>
      <c r="B93" s="191"/>
      <c r="C93" s="191"/>
      <c r="D93" s="191"/>
      <c r="E93" s="191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572"/>
      <c r="BK93" s="572"/>
      <c r="BL93" s="122"/>
      <c r="BM93" s="122"/>
      <c r="BN93" s="122"/>
      <c r="BO93" s="122"/>
      <c r="BP93" s="122"/>
      <c r="BQ93" s="122"/>
      <c r="BR93" s="122"/>
      <c r="BS93" s="576"/>
    </row>
    <row r="94" spans="1:71" s="186" customFormat="1" ht="12.75">
      <c r="A94" s="116"/>
      <c r="B94" s="191"/>
      <c r="C94" s="191"/>
      <c r="D94" s="191"/>
      <c r="E94" s="191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572"/>
      <c r="BK94" s="572"/>
      <c r="BL94" s="122"/>
      <c r="BM94" s="122"/>
      <c r="BN94" s="122"/>
      <c r="BO94" s="122"/>
      <c r="BP94" s="122"/>
      <c r="BQ94" s="122"/>
      <c r="BR94" s="122"/>
      <c r="BS94" s="576"/>
    </row>
    <row r="95" spans="1:70" s="486" customFormat="1" ht="15.75">
      <c r="A95" s="748"/>
      <c r="B95" s="748"/>
      <c r="C95" s="748"/>
      <c r="D95" s="748"/>
      <c r="E95" s="748"/>
      <c r="F95" s="748"/>
      <c r="G95" s="748"/>
      <c r="H95" s="748"/>
      <c r="I95" s="748"/>
      <c r="J95" s="748"/>
      <c r="K95" s="748"/>
      <c r="L95" s="748"/>
      <c r="M95" s="748"/>
      <c r="N95" s="748"/>
      <c r="O95" s="748"/>
      <c r="P95" s="748"/>
      <c r="Q95" s="748"/>
      <c r="R95" s="748"/>
      <c r="S95" s="748"/>
      <c r="T95" s="748"/>
      <c r="U95" s="748"/>
      <c r="V95" s="748"/>
      <c r="W95" s="748"/>
      <c r="X95" s="748"/>
      <c r="Y95" s="748"/>
      <c r="Z95" s="748"/>
      <c r="AA95" s="748"/>
      <c r="AB95" s="748"/>
      <c r="AC95" s="748"/>
      <c r="AD95" s="748"/>
      <c r="AE95" s="748"/>
      <c r="AF95" s="748"/>
      <c r="AG95" s="748"/>
      <c r="AH95" s="748"/>
      <c r="AI95" s="748"/>
      <c r="AJ95" s="748"/>
      <c r="AK95" s="748"/>
      <c r="AL95" s="748"/>
      <c r="AM95" s="748"/>
      <c r="AN95" s="748"/>
      <c r="AO95" s="748"/>
      <c r="AP95" s="748"/>
      <c r="AQ95" s="748"/>
      <c r="AR95" s="748"/>
      <c r="AS95" s="748"/>
      <c r="AT95" s="748"/>
      <c r="AU95" s="748"/>
      <c r="AV95" s="748"/>
      <c r="AW95" s="748"/>
      <c r="AX95" s="748"/>
      <c r="AY95" s="748"/>
      <c r="AZ95" s="748"/>
      <c r="BA95" s="748"/>
      <c r="BB95" s="748"/>
      <c r="BC95" s="748"/>
      <c r="BD95" s="748"/>
      <c r="BE95" s="748"/>
      <c r="BF95" s="748"/>
      <c r="BG95" s="748"/>
      <c r="BH95" s="748"/>
      <c r="BI95" s="748"/>
      <c r="BJ95" s="748"/>
      <c r="BK95" s="748"/>
      <c r="BL95" s="748"/>
      <c r="BM95" s="201"/>
      <c r="BN95" s="201"/>
      <c r="BO95" s="201"/>
      <c r="BP95" s="201"/>
      <c r="BQ95" s="201"/>
      <c r="BR95" s="201"/>
    </row>
    <row r="96" spans="1:70" s="486" customFormat="1" ht="40.5" customHeight="1">
      <c r="A96" s="628"/>
      <c r="B96" s="629"/>
      <c r="C96" s="629"/>
      <c r="D96" s="629"/>
      <c r="E96" s="629"/>
      <c r="F96" s="629"/>
      <c r="G96" s="629"/>
      <c r="H96" s="629"/>
      <c r="I96" s="629"/>
      <c r="J96" s="629"/>
      <c r="K96" s="629"/>
      <c r="L96" s="629"/>
      <c r="M96" s="629"/>
      <c r="N96" s="629"/>
      <c r="O96" s="629"/>
      <c r="P96" s="629"/>
      <c r="Q96" s="629"/>
      <c r="R96" s="629"/>
      <c r="S96" s="629"/>
      <c r="T96" s="629"/>
      <c r="U96" s="629"/>
      <c r="V96" s="629"/>
      <c r="W96" s="629"/>
      <c r="X96" s="629"/>
      <c r="Y96" s="629"/>
      <c r="Z96" s="629"/>
      <c r="AA96" s="629"/>
      <c r="AB96" s="629"/>
      <c r="AC96" s="629"/>
      <c r="AD96" s="629"/>
      <c r="AE96" s="629"/>
      <c r="AF96" s="629"/>
      <c r="AG96" s="629"/>
      <c r="AH96" s="629"/>
      <c r="AI96" s="629"/>
      <c r="AJ96" s="629"/>
      <c r="AK96" s="629"/>
      <c r="AL96" s="629"/>
      <c r="AM96" s="629"/>
      <c r="AN96" s="629"/>
      <c r="AO96" s="629"/>
      <c r="AP96" s="629"/>
      <c r="AQ96" s="629"/>
      <c r="AR96" s="629"/>
      <c r="AS96" s="629"/>
      <c r="AT96" s="629"/>
      <c r="AU96" s="629"/>
      <c r="AV96" s="629"/>
      <c r="AW96" s="629"/>
      <c r="AX96" s="629"/>
      <c r="AY96" s="629"/>
      <c r="AZ96" s="629"/>
      <c r="BA96" s="629"/>
      <c r="BB96" s="629"/>
      <c r="BC96" s="629"/>
      <c r="BD96" s="629"/>
      <c r="BE96" s="629"/>
      <c r="BF96" s="629"/>
      <c r="BG96" s="629"/>
      <c r="BH96" s="629"/>
      <c r="BI96" s="629"/>
      <c r="BJ96" s="629"/>
      <c r="BK96" s="629"/>
      <c r="BL96" s="630"/>
      <c r="BM96" s="630"/>
      <c r="BN96" s="630"/>
      <c r="BO96" s="631"/>
      <c r="BP96" s="631"/>
      <c r="BQ96" s="632"/>
      <c r="BR96" s="630"/>
    </row>
    <row r="97" spans="1:63" s="486" customFormat="1" ht="15">
      <c r="A97" s="628"/>
      <c r="B97" s="633"/>
      <c r="C97" s="633"/>
      <c r="D97" s="633"/>
      <c r="E97" s="633"/>
      <c r="F97" s="634"/>
      <c r="G97" s="634"/>
      <c r="H97" s="634"/>
      <c r="I97" s="635"/>
      <c r="J97" s="635"/>
      <c r="K97" s="635"/>
      <c r="L97" s="635"/>
      <c r="M97" s="635"/>
      <c r="N97" s="635"/>
      <c r="O97" s="635"/>
      <c r="P97" s="635"/>
      <c r="Q97" s="635"/>
      <c r="R97" s="635"/>
      <c r="S97" s="635"/>
      <c r="T97" s="635"/>
      <c r="U97" s="636"/>
      <c r="V97" s="636"/>
      <c r="W97" s="636"/>
      <c r="X97" s="636"/>
      <c r="Y97" s="636"/>
      <c r="Z97" s="636"/>
      <c r="AA97" s="634"/>
      <c r="AB97" s="634"/>
      <c r="AC97" s="634"/>
      <c r="AD97" s="636"/>
      <c r="AE97" s="636"/>
      <c r="AF97" s="636"/>
      <c r="AG97" s="636"/>
      <c r="AH97" s="636"/>
      <c r="AI97" s="636"/>
      <c r="AJ97" s="636"/>
      <c r="AK97" s="636"/>
      <c r="AL97" s="636"/>
      <c r="AM97" s="636"/>
      <c r="AN97" s="636"/>
      <c r="AO97" s="636"/>
      <c r="AP97" s="636"/>
      <c r="AQ97" s="636"/>
      <c r="AR97" s="636"/>
      <c r="AS97" s="636"/>
      <c r="AT97" s="636"/>
      <c r="AU97" s="636"/>
      <c r="AV97" s="636"/>
      <c r="AW97" s="636"/>
      <c r="AX97" s="636"/>
      <c r="AY97" s="636"/>
      <c r="AZ97" s="636"/>
      <c r="BA97" s="636"/>
      <c r="BB97" s="636"/>
      <c r="BC97" s="636"/>
      <c r="BD97" s="636"/>
      <c r="BE97" s="636"/>
      <c r="BF97" s="636"/>
      <c r="BG97" s="637"/>
      <c r="BH97" s="637"/>
      <c r="BI97" s="637"/>
      <c r="BJ97" s="634"/>
      <c r="BK97" s="634"/>
    </row>
    <row r="98" spans="1:63" s="486" customFormat="1" ht="15">
      <c r="A98" s="628"/>
      <c r="B98" s="633"/>
      <c r="C98" s="633"/>
      <c r="D98" s="633"/>
      <c r="E98" s="633"/>
      <c r="F98" s="634"/>
      <c r="G98" s="634"/>
      <c r="H98" s="634"/>
      <c r="I98" s="638"/>
      <c r="J98" s="638"/>
      <c r="K98" s="638"/>
      <c r="L98" s="638"/>
      <c r="M98" s="638"/>
      <c r="N98" s="638"/>
      <c r="O98" s="638"/>
      <c r="P98" s="638"/>
      <c r="Q98" s="638"/>
      <c r="R98" s="635"/>
      <c r="S98" s="635"/>
      <c r="T98" s="635"/>
      <c r="U98" s="636"/>
      <c r="V98" s="636"/>
      <c r="W98" s="636"/>
      <c r="X98" s="636"/>
      <c r="Y98" s="636"/>
      <c r="Z98" s="636"/>
      <c r="AA98" s="634"/>
      <c r="AB98" s="634"/>
      <c r="AC98" s="634"/>
      <c r="AD98" s="636"/>
      <c r="AE98" s="636"/>
      <c r="AF98" s="636"/>
      <c r="AG98" s="636"/>
      <c r="AH98" s="636"/>
      <c r="AI98" s="636"/>
      <c r="AJ98" s="636"/>
      <c r="AK98" s="636"/>
      <c r="AL98" s="636"/>
      <c r="AM98" s="636"/>
      <c r="AN98" s="636"/>
      <c r="AO98" s="636"/>
      <c r="AP98" s="636"/>
      <c r="AQ98" s="636"/>
      <c r="AR98" s="636"/>
      <c r="AS98" s="636"/>
      <c r="AT98" s="636"/>
      <c r="AU98" s="636"/>
      <c r="AV98" s="636"/>
      <c r="AW98" s="636"/>
      <c r="AX98" s="636"/>
      <c r="AY98" s="636"/>
      <c r="AZ98" s="636"/>
      <c r="BA98" s="636"/>
      <c r="BB98" s="636"/>
      <c r="BC98" s="636"/>
      <c r="BD98" s="636"/>
      <c r="BE98" s="636"/>
      <c r="BF98" s="636"/>
      <c r="BG98" s="637"/>
      <c r="BH98" s="637"/>
      <c r="BI98" s="637"/>
      <c r="BJ98" s="634"/>
      <c r="BK98" s="634"/>
    </row>
    <row r="99" spans="1:63" s="486" customFormat="1" ht="15">
      <c r="A99" s="639"/>
      <c r="B99" s="640"/>
      <c r="C99" s="640"/>
      <c r="D99" s="640"/>
      <c r="E99" s="640"/>
      <c r="F99" s="634"/>
      <c r="G99" s="634"/>
      <c r="H99" s="634"/>
      <c r="I99" s="638"/>
      <c r="J99" s="638"/>
      <c r="K99" s="638"/>
      <c r="L99" s="638"/>
      <c r="M99" s="638"/>
      <c r="N99" s="638"/>
      <c r="O99" s="638"/>
      <c r="P99" s="638"/>
      <c r="Q99" s="638"/>
      <c r="R99" s="635"/>
      <c r="S99" s="635"/>
      <c r="T99" s="635"/>
      <c r="U99" s="636"/>
      <c r="V99" s="636"/>
      <c r="W99" s="636"/>
      <c r="X99" s="636"/>
      <c r="Y99" s="636"/>
      <c r="Z99" s="636"/>
      <c r="AA99" s="634"/>
      <c r="AB99" s="634"/>
      <c r="AC99" s="634"/>
      <c r="AD99" s="636"/>
      <c r="AE99" s="636"/>
      <c r="AF99" s="636"/>
      <c r="AG99" s="636"/>
      <c r="AH99" s="636"/>
      <c r="AI99" s="636"/>
      <c r="AJ99" s="636"/>
      <c r="AK99" s="636"/>
      <c r="AL99" s="636"/>
      <c r="AM99" s="636"/>
      <c r="AN99" s="636"/>
      <c r="AO99" s="636"/>
      <c r="AP99" s="636"/>
      <c r="AQ99" s="636"/>
      <c r="AR99" s="636"/>
      <c r="AS99" s="636"/>
      <c r="AT99" s="636"/>
      <c r="AU99" s="636"/>
      <c r="AV99" s="636"/>
      <c r="AW99" s="636"/>
      <c r="AX99" s="636"/>
      <c r="AY99" s="636"/>
      <c r="AZ99" s="636"/>
      <c r="BA99" s="636"/>
      <c r="BB99" s="636"/>
      <c r="BC99" s="636"/>
      <c r="BD99" s="636"/>
      <c r="BE99" s="636"/>
      <c r="BF99" s="636"/>
      <c r="BG99" s="637"/>
      <c r="BH99" s="637"/>
      <c r="BI99" s="637"/>
      <c r="BJ99" s="634"/>
      <c r="BK99" s="634"/>
    </row>
    <row r="100" spans="1:63" s="486" customFormat="1" ht="15">
      <c r="A100" s="628"/>
      <c r="B100" s="633"/>
      <c r="C100" s="633"/>
      <c r="D100" s="633"/>
      <c r="E100" s="633"/>
      <c r="F100" s="634"/>
      <c r="G100" s="634"/>
      <c r="H100" s="634"/>
      <c r="I100" s="635"/>
      <c r="J100" s="635"/>
      <c r="K100" s="635"/>
      <c r="L100" s="635"/>
      <c r="M100" s="635"/>
      <c r="N100" s="635"/>
      <c r="O100" s="635"/>
      <c r="P100" s="635"/>
      <c r="Q100" s="635"/>
      <c r="R100" s="635"/>
      <c r="S100" s="635"/>
      <c r="T100" s="635"/>
      <c r="U100" s="636"/>
      <c r="V100" s="636"/>
      <c r="W100" s="636"/>
      <c r="X100" s="636"/>
      <c r="Y100" s="636"/>
      <c r="Z100" s="636"/>
      <c r="AA100" s="634"/>
      <c r="AB100" s="634"/>
      <c r="AC100" s="634"/>
      <c r="AD100" s="636"/>
      <c r="AE100" s="636"/>
      <c r="AF100" s="636"/>
      <c r="AG100" s="636"/>
      <c r="AH100" s="636"/>
      <c r="AI100" s="636"/>
      <c r="AJ100" s="636"/>
      <c r="AK100" s="636"/>
      <c r="AL100" s="636"/>
      <c r="AM100" s="636"/>
      <c r="AN100" s="636"/>
      <c r="AO100" s="636"/>
      <c r="AP100" s="636"/>
      <c r="AQ100" s="636"/>
      <c r="AR100" s="636"/>
      <c r="AS100" s="636"/>
      <c r="AT100" s="636"/>
      <c r="AU100" s="636"/>
      <c r="AV100" s="636"/>
      <c r="AW100" s="636"/>
      <c r="AX100" s="636"/>
      <c r="AY100" s="636"/>
      <c r="AZ100" s="636"/>
      <c r="BA100" s="636"/>
      <c r="BB100" s="636"/>
      <c r="BC100" s="636"/>
      <c r="BD100" s="636"/>
      <c r="BE100" s="636"/>
      <c r="BF100" s="636"/>
      <c r="BG100" s="637"/>
      <c r="BH100" s="637"/>
      <c r="BI100" s="637"/>
      <c r="BJ100" s="634"/>
      <c r="BK100" s="634"/>
    </row>
    <row r="101" spans="1:63" s="486" customFormat="1" ht="15">
      <c r="A101" s="628"/>
      <c r="B101" s="633"/>
      <c r="C101" s="633"/>
      <c r="D101" s="633"/>
      <c r="E101" s="633"/>
      <c r="F101" s="634"/>
      <c r="G101" s="634"/>
      <c r="H101" s="634"/>
      <c r="I101" s="635"/>
      <c r="J101" s="635"/>
      <c r="K101" s="635"/>
      <c r="L101" s="635"/>
      <c r="M101" s="635"/>
      <c r="N101" s="635"/>
      <c r="O101" s="635"/>
      <c r="P101" s="635"/>
      <c r="Q101" s="635"/>
      <c r="R101" s="635"/>
      <c r="S101" s="635"/>
      <c r="T101" s="635"/>
      <c r="U101" s="636"/>
      <c r="V101" s="636"/>
      <c r="W101" s="636"/>
      <c r="X101" s="636"/>
      <c r="Y101" s="636"/>
      <c r="Z101" s="636"/>
      <c r="AA101" s="634"/>
      <c r="AB101" s="634"/>
      <c r="AC101" s="634"/>
      <c r="AD101" s="636"/>
      <c r="AE101" s="636"/>
      <c r="AF101" s="636"/>
      <c r="AG101" s="636"/>
      <c r="AH101" s="636"/>
      <c r="AI101" s="636"/>
      <c r="AJ101" s="636"/>
      <c r="AK101" s="636"/>
      <c r="AL101" s="636"/>
      <c r="AM101" s="636"/>
      <c r="AN101" s="636"/>
      <c r="AO101" s="636"/>
      <c r="AP101" s="636"/>
      <c r="AQ101" s="636"/>
      <c r="AR101" s="636"/>
      <c r="AS101" s="636"/>
      <c r="AT101" s="636"/>
      <c r="AU101" s="636"/>
      <c r="AV101" s="636"/>
      <c r="AW101" s="636"/>
      <c r="AX101" s="636"/>
      <c r="AY101" s="636"/>
      <c r="AZ101" s="636"/>
      <c r="BA101" s="636"/>
      <c r="BB101" s="636"/>
      <c r="BC101" s="636"/>
      <c r="BD101" s="636"/>
      <c r="BE101" s="636"/>
      <c r="BF101" s="636"/>
      <c r="BG101" s="637"/>
      <c r="BH101" s="637"/>
      <c r="BI101" s="637"/>
      <c r="BJ101" s="634"/>
      <c r="BK101" s="634"/>
    </row>
    <row r="102" spans="1:70" s="486" customFormat="1" ht="15">
      <c r="A102" s="628"/>
      <c r="B102" s="633"/>
      <c r="C102" s="633"/>
      <c r="D102" s="633"/>
      <c r="E102" s="633"/>
      <c r="F102" s="635"/>
      <c r="G102" s="635"/>
      <c r="H102" s="635"/>
      <c r="I102" s="635"/>
      <c r="J102" s="635"/>
      <c r="K102" s="635"/>
      <c r="L102" s="635"/>
      <c r="M102" s="635"/>
      <c r="N102" s="635"/>
      <c r="O102" s="635"/>
      <c r="P102" s="635"/>
      <c r="Q102" s="635"/>
      <c r="R102" s="635"/>
      <c r="S102" s="635"/>
      <c r="T102" s="635"/>
      <c r="U102" s="635"/>
      <c r="V102" s="635"/>
      <c r="W102" s="635"/>
      <c r="X102" s="635"/>
      <c r="Y102" s="635"/>
      <c r="Z102" s="635"/>
      <c r="AA102" s="641"/>
      <c r="AB102" s="641"/>
      <c r="AC102" s="641"/>
      <c r="AD102" s="635"/>
      <c r="AE102" s="635"/>
      <c r="AF102" s="635"/>
      <c r="AG102" s="635"/>
      <c r="AH102" s="635"/>
      <c r="AI102" s="635"/>
      <c r="AJ102" s="635"/>
      <c r="AK102" s="635"/>
      <c r="AL102" s="635"/>
      <c r="AM102" s="635"/>
      <c r="AN102" s="635"/>
      <c r="AO102" s="635"/>
      <c r="AP102" s="635"/>
      <c r="AQ102" s="635"/>
      <c r="AR102" s="635"/>
      <c r="AS102" s="635"/>
      <c r="AT102" s="635"/>
      <c r="AU102" s="635"/>
      <c r="AV102" s="635"/>
      <c r="AW102" s="635"/>
      <c r="AX102" s="635"/>
      <c r="AY102" s="635"/>
      <c r="AZ102" s="635"/>
      <c r="BA102" s="635"/>
      <c r="BB102" s="635"/>
      <c r="BC102" s="635"/>
      <c r="BD102" s="635"/>
      <c r="BE102" s="635"/>
      <c r="BF102" s="635"/>
      <c r="BG102" s="641"/>
      <c r="BH102" s="641"/>
      <c r="BI102" s="641"/>
      <c r="BJ102" s="641"/>
      <c r="BK102" s="641"/>
      <c r="BL102" s="635"/>
      <c r="BM102" s="635"/>
      <c r="BN102" s="635"/>
      <c r="BO102" s="635"/>
      <c r="BP102" s="635"/>
      <c r="BQ102" s="635"/>
      <c r="BR102" s="635"/>
    </row>
    <row r="103" spans="1:63" s="486" customFormat="1" ht="15">
      <c r="A103" s="628"/>
      <c r="B103" s="633"/>
      <c r="C103" s="633"/>
      <c r="D103" s="633"/>
      <c r="E103" s="633"/>
      <c r="F103" s="643"/>
      <c r="G103" s="643"/>
      <c r="H103" s="643"/>
      <c r="I103" s="643"/>
      <c r="J103" s="643"/>
      <c r="K103" s="643"/>
      <c r="L103" s="643"/>
      <c r="M103" s="643"/>
      <c r="N103" s="643"/>
      <c r="O103" s="643"/>
      <c r="P103" s="643"/>
      <c r="Q103" s="643"/>
      <c r="R103" s="635"/>
      <c r="S103" s="635"/>
      <c r="T103" s="635"/>
      <c r="U103" s="636"/>
      <c r="V103" s="636"/>
      <c r="W103" s="636"/>
      <c r="X103" s="636"/>
      <c r="Y103" s="636"/>
      <c r="Z103" s="636"/>
      <c r="AA103" s="637"/>
      <c r="AB103" s="637"/>
      <c r="AC103" s="637"/>
      <c r="AD103" s="636"/>
      <c r="AE103" s="636"/>
      <c r="AF103" s="636"/>
      <c r="AG103" s="636"/>
      <c r="AH103" s="636"/>
      <c r="AI103" s="636"/>
      <c r="AJ103" s="636"/>
      <c r="AK103" s="636"/>
      <c r="AL103" s="636"/>
      <c r="AM103" s="636"/>
      <c r="AN103" s="636"/>
      <c r="AO103" s="636"/>
      <c r="AP103" s="636"/>
      <c r="AQ103" s="636"/>
      <c r="AR103" s="636"/>
      <c r="AS103" s="636"/>
      <c r="AT103" s="636"/>
      <c r="AU103" s="636"/>
      <c r="AV103" s="636"/>
      <c r="AW103" s="636"/>
      <c r="AX103" s="636"/>
      <c r="AY103" s="636"/>
      <c r="AZ103" s="636"/>
      <c r="BA103" s="636"/>
      <c r="BB103" s="636"/>
      <c r="BC103" s="636"/>
      <c r="BD103" s="636"/>
      <c r="BE103" s="636"/>
      <c r="BF103" s="636"/>
      <c r="BG103" s="637"/>
      <c r="BH103" s="637"/>
      <c r="BI103" s="637"/>
      <c r="BJ103" s="644"/>
      <c r="BK103" s="644"/>
    </row>
    <row r="104" spans="1:70" s="486" customFormat="1" ht="15.75">
      <c r="A104" s="628"/>
      <c r="B104" s="633"/>
      <c r="C104" s="633"/>
      <c r="D104" s="633"/>
      <c r="E104" s="633"/>
      <c r="F104" s="635"/>
      <c r="G104" s="635"/>
      <c r="H104" s="635"/>
      <c r="I104" s="635"/>
      <c r="J104" s="635"/>
      <c r="K104" s="635"/>
      <c r="L104" s="635"/>
      <c r="M104" s="635"/>
      <c r="N104" s="635"/>
      <c r="O104" s="635"/>
      <c r="P104" s="635"/>
      <c r="Q104" s="635"/>
      <c r="R104" s="635"/>
      <c r="S104" s="635"/>
      <c r="T104" s="635"/>
      <c r="U104" s="635"/>
      <c r="V104" s="635"/>
      <c r="W104" s="635"/>
      <c r="X104" s="635"/>
      <c r="Y104" s="635"/>
      <c r="Z104" s="635"/>
      <c r="AA104" s="641"/>
      <c r="AB104" s="641"/>
      <c r="AC104" s="641"/>
      <c r="AD104" s="635"/>
      <c r="AE104" s="635"/>
      <c r="AF104" s="635"/>
      <c r="AG104" s="635"/>
      <c r="AH104" s="635"/>
      <c r="AI104" s="635"/>
      <c r="AJ104" s="635"/>
      <c r="AK104" s="635"/>
      <c r="AL104" s="635"/>
      <c r="AM104" s="635"/>
      <c r="AN104" s="635"/>
      <c r="AO104" s="635"/>
      <c r="AP104" s="635"/>
      <c r="AQ104" s="635"/>
      <c r="AR104" s="635"/>
      <c r="AS104" s="635"/>
      <c r="AT104" s="635"/>
      <c r="AU104" s="635"/>
      <c r="AV104" s="635"/>
      <c r="AW104" s="635"/>
      <c r="AX104" s="635"/>
      <c r="AY104" s="635"/>
      <c r="AZ104" s="635"/>
      <c r="BA104" s="635"/>
      <c r="BB104" s="635"/>
      <c r="BC104" s="635"/>
      <c r="BD104" s="635"/>
      <c r="BE104" s="635"/>
      <c r="BF104" s="635"/>
      <c r="BG104" s="641"/>
      <c r="BH104" s="641"/>
      <c r="BI104" s="641"/>
      <c r="BJ104" s="641"/>
      <c r="BK104" s="641"/>
      <c r="BL104" s="201"/>
      <c r="BM104" s="201"/>
      <c r="BN104" s="201"/>
      <c r="BO104" s="201"/>
      <c r="BP104" s="201"/>
      <c r="BQ104" s="201"/>
      <c r="BR104" s="201"/>
    </row>
    <row r="105" spans="1:70" s="486" customFormat="1" ht="12.75">
      <c r="A105" s="639"/>
      <c r="B105" s="640"/>
      <c r="C105" s="640"/>
      <c r="D105" s="640"/>
      <c r="E105" s="640"/>
      <c r="F105" s="755"/>
      <c r="G105" s="755"/>
      <c r="H105" s="755"/>
      <c r="I105" s="755"/>
      <c r="J105" s="755"/>
      <c r="K105" s="755"/>
      <c r="L105" s="755"/>
      <c r="M105" s="755"/>
      <c r="N105" s="755"/>
      <c r="O105" s="755"/>
      <c r="P105" s="755"/>
      <c r="Q105" s="755"/>
      <c r="R105" s="755"/>
      <c r="S105" s="755"/>
      <c r="T105" s="755"/>
      <c r="U105" s="755"/>
      <c r="V105" s="755"/>
      <c r="W105" s="755"/>
      <c r="X105" s="755"/>
      <c r="Y105" s="755"/>
      <c r="Z105" s="755"/>
      <c r="AA105" s="755"/>
      <c r="AB105" s="755"/>
      <c r="AC105" s="755"/>
      <c r="AD105" s="755"/>
      <c r="AE105" s="755"/>
      <c r="AF105" s="755"/>
      <c r="AG105" s="755"/>
      <c r="AH105" s="755"/>
      <c r="AI105" s="755"/>
      <c r="AJ105" s="755"/>
      <c r="AK105" s="755"/>
      <c r="AL105" s="755"/>
      <c r="AM105" s="755"/>
      <c r="AN105" s="755"/>
      <c r="AO105" s="755"/>
      <c r="AP105" s="755"/>
      <c r="AQ105" s="755"/>
      <c r="AR105" s="755"/>
      <c r="AS105" s="755"/>
      <c r="AT105" s="755"/>
      <c r="AU105" s="755"/>
      <c r="AV105" s="755"/>
      <c r="AW105" s="755"/>
      <c r="AX105" s="755"/>
      <c r="AY105" s="755"/>
      <c r="AZ105" s="755"/>
      <c r="BA105" s="755"/>
      <c r="BB105" s="755"/>
      <c r="BC105" s="755"/>
      <c r="BD105" s="755"/>
      <c r="BE105" s="755"/>
      <c r="BF105" s="755"/>
      <c r="BG105" s="755"/>
      <c r="BH105" s="755"/>
      <c r="BI105" s="755"/>
      <c r="BJ105" s="755"/>
      <c r="BK105" s="755"/>
      <c r="BL105" s="641"/>
      <c r="BM105" s="641"/>
      <c r="BN105" s="641"/>
      <c r="BO105" s="641"/>
      <c r="BP105" s="641"/>
      <c r="BQ105" s="641"/>
      <c r="BR105" s="641"/>
    </row>
    <row r="106" spans="1:70" s="486" customFormat="1" ht="12.75">
      <c r="A106" s="639"/>
      <c r="B106" s="640"/>
      <c r="C106" s="640"/>
      <c r="D106" s="640"/>
      <c r="E106" s="640"/>
      <c r="F106" s="755"/>
      <c r="G106" s="755"/>
      <c r="H106" s="755"/>
      <c r="I106" s="755"/>
      <c r="J106" s="755"/>
      <c r="K106" s="755"/>
      <c r="L106" s="755"/>
      <c r="M106" s="755"/>
      <c r="N106" s="755"/>
      <c r="O106" s="755"/>
      <c r="P106" s="755"/>
      <c r="Q106" s="755"/>
      <c r="R106" s="755"/>
      <c r="S106" s="755"/>
      <c r="T106" s="755"/>
      <c r="U106" s="755"/>
      <c r="V106" s="755"/>
      <c r="W106" s="755"/>
      <c r="X106" s="755"/>
      <c r="Y106" s="755"/>
      <c r="Z106" s="755"/>
      <c r="AA106" s="755"/>
      <c r="AB106" s="755"/>
      <c r="AC106" s="755"/>
      <c r="AD106" s="755"/>
      <c r="AE106" s="755"/>
      <c r="AF106" s="755"/>
      <c r="AG106" s="755"/>
      <c r="AH106" s="755"/>
      <c r="AI106" s="755"/>
      <c r="AJ106" s="755"/>
      <c r="AK106" s="755"/>
      <c r="AL106" s="755"/>
      <c r="AM106" s="755"/>
      <c r="AN106" s="755"/>
      <c r="AO106" s="755"/>
      <c r="AP106" s="755"/>
      <c r="AQ106" s="755"/>
      <c r="AR106" s="755"/>
      <c r="AS106" s="755"/>
      <c r="AT106" s="755"/>
      <c r="AU106" s="755"/>
      <c r="AV106" s="755"/>
      <c r="AW106" s="755"/>
      <c r="AX106" s="755"/>
      <c r="AY106" s="755"/>
      <c r="AZ106" s="755"/>
      <c r="BA106" s="755"/>
      <c r="BB106" s="755"/>
      <c r="BC106" s="755"/>
      <c r="BD106" s="755"/>
      <c r="BE106" s="755"/>
      <c r="BF106" s="755"/>
      <c r="BG106" s="755"/>
      <c r="BH106" s="755"/>
      <c r="BI106" s="755"/>
      <c r="BJ106" s="755"/>
      <c r="BK106" s="755"/>
      <c r="BL106" s="641"/>
      <c r="BM106" s="641"/>
      <c r="BN106" s="641"/>
      <c r="BO106" s="641"/>
      <c r="BP106" s="641"/>
      <c r="BQ106" s="641"/>
      <c r="BR106" s="641"/>
    </row>
    <row r="107" spans="1:71" s="186" customFormat="1" ht="19.5" customHeight="1">
      <c r="A107" s="1487"/>
      <c r="B107" s="1487"/>
      <c r="C107" s="1487"/>
      <c r="D107" s="1487"/>
      <c r="E107" s="1487"/>
      <c r="F107" s="1487"/>
      <c r="G107" s="1487"/>
      <c r="H107" s="1487"/>
      <c r="I107" s="1487"/>
      <c r="J107" s="1487"/>
      <c r="K107" s="1487"/>
      <c r="L107" s="1487"/>
      <c r="M107" s="1487"/>
      <c r="N107" s="1487"/>
      <c r="O107" s="1487"/>
      <c r="P107" s="1487"/>
      <c r="Q107" s="1487"/>
      <c r="R107" s="1487"/>
      <c r="S107" s="1487"/>
      <c r="T107" s="1487"/>
      <c r="U107" s="1487"/>
      <c r="V107" s="1487"/>
      <c r="W107" s="1487"/>
      <c r="X107" s="1487"/>
      <c r="Y107" s="1487"/>
      <c r="Z107" s="1487"/>
      <c r="AA107" s="1487"/>
      <c r="AB107" s="1487"/>
      <c r="AC107" s="1487"/>
      <c r="AD107" s="1487"/>
      <c r="AE107" s="1487"/>
      <c r="AF107" s="1487"/>
      <c r="AG107" s="1487"/>
      <c r="AH107" s="1487"/>
      <c r="AI107" s="1487"/>
      <c r="AJ107" s="1487"/>
      <c r="AK107" s="1487"/>
      <c r="AL107" s="1487"/>
      <c r="AM107" s="1487"/>
      <c r="AN107" s="568"/>
      <c r="AO107" s="568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115"/>
      <c r="BH107" s="115"/>
      <c r="BI107" s="115"/>
      <c r="BJ107" s="46"/>
      <c r="BK107" s="46"/>
      <c r="BL107" s="46"/>
      <c r="BM107" s="46"/>
      <c r="BN107" s="46"/>
      <c r="BO107" s="46"/>
      <c r="BP107" s="46"/>
      <c r="BQ107" s="46"/>
      <c r="BR107" s="46"/>
      <c r="BS107" s="576"/>
    </row>
    <row r="108" spans="1:71" s="186" customFormat="1" ht="15.75" hidden="1">
      <c r="A108" s="756"/>
      <c r="B108" s="756"/>
      <c r="C108" s="756"/>
      <c r="D108" s="756"/>
      <c r="E108" s="756"/>
      <c r="F108" s="756"/>
      <c r="G108" s="756"/>
      <c r="H108" s="756"/>
      <c r="I108" s="756"/>
      <c r="J108" s="756"/>
      <c r="K108" s="756"/>
      <c r="L108" s="756"/>
      <c r="M108" s="756"/>
      <c r="N108" s="756"/>
      <c r="O108" s="756"/>
      <c r="P108" s="756"/>
      <c r="Q108" s="756"/>
      <c r="R108" s="756"/>
      <c r="S108" s="756"/>
      <c r="T108" s="756"/>
      <c r="U108" s="756"/>
      <c r="V108" s="756"/>
      <c r="W108" s="756"/>
      <c r="X108" s="756"/>
      <c r="Y108" s="756"/>
      <c r="Z108" s="756"/>
      <c r="AA108" s="756"/>
      <c r="AB108" s="756"/>
      <c r="AC108" s="756"/>
      <c r="AD108" s="756"/>
      <c r="AE108" s="756"/>
      <c r="AF108" s="756"/>
      <c r="AG108" s="756"/>
      <c r="AH108" s="756"/>
      <c r="AI108" s="756"/>
      <c r="AJ108" s="756"/>
      <c r="AK108" s="756"/>
      <c r="AL108" s="756"/>
      <c r="AM108" s="756"/>
      <c r="AN108" s="756"/>
      <c r="AO108" s="756"/>
      <c r="AP108" s="756"/>
      <c r="AQ108" s="756"/>
      <c r="AR108" s="756"/>
      <c r="AS108" s="756"/>
      <c r="AT108" s="756"/>
      <c r="AU108" s="756"/>
      <c r="AV108" s="756"/>
      <c r="AW108" s="756"/>
      <c r="AX108" s="756"/>
      <c r="AY108" s="756"/>
      <c r="AZ108" s="756"/>
      <c r="BA108" s="756"/>
      <c r="BB108" s="756"/>
      <c r="BC108" s="756"/>
      <c r="BD108" s="756"/>
      <c r="BE108" s="756"/>
      <c r="BF108" s="756"/>
      <c r="BG108" s="756"/>
      <c r="BH108" s="756"/>
      <c r="BI108" s="756"/>
      <c r="BJ108" s="756"/>
      <c r="BK108" s="756"/>
      <c r="BL108" s="84"/>
      <c r="BM108" s="84"/>
      <c r="BN108" s="84"/>
      <c r="BO108" s="578"/>
      <c r="BP108" s="578"/>
      <c r="BQ108" s="579"/>
      <c r="BR108" s="84"/>
      <c r="BS108" s="576"/>
    </row>
    <row r="109" spans="1:71" s="186" customFormat="1" ht="15" hidden="1">
      <c r="A109" s="756"/>
      <c r="B109" s="757"/>
      <c r="C109" s="757"/>
      <c r="D109" s="757"/>
      <c r="E109" s="757"/>
      <c r="F109" s="571"/>
      <c r="G109" s="571"/>
      <c r="H109" s="571"/>
      <c r="I109" s="758"/>
      <c r="J109" s="758"/>
      <c r="K109" s="758"/>
      <c r="L109" s="758"/>
      <c r="M109" s="758"/>
      <c r="N109" s="758"/>
      <c r="O109" s="758"/>
      <c r="P109" s="758"/>
      <c r="Q109" s="758"/>
      <c r="R109" s="758"/>
      <c r="S109" s="758"/>
      <c r="T109" s="758"/>
      <c r="U109" s="759"/>
      <c r="V109" s="759"/>
      <c r="W109" s="759"/>
      <c r="X109" s="759"/>
      <c r="Y109" s="759"/>
      <c r="Z109" s="759"/>
      <c r="AA109" s="571"/>
      <c r="AB109" s="571"/>
      <c r="AC109" s="571"/>
      <c r="AD109" s="759"/>
      <c r="AE109" s="759"/>
      <c r="AF109" s="759"/>
      <c r="AG109" s="759"/>
      <c r="AH109" s="759"/>
      <c r="AI109" s="759"/>
      <c r="AJ109" s="759"/>
      <c r="AK109" s="759"/>
      <c r="AL109" s="759"/>
      <c r="AM109" s="759"/>
      <c r="AN109" s="759"/>
      <c r="AO109" s="759"/>
      <c r="AP109" s="759"/>
      <c r="AQ109" s="759"/>
      <c r="AR109" s="759"/>
      <c r="AS109" s="759"/>
      <c r="AT109" s="759"/>
      <c r="AU109" s="759"/>
      <c r="AV109" s="759"/>
      <c r="AW109" s="759"/>
      <c r="AX109" s="759"/>
      <c r="AY109" s="759"/>
      <c r="AZ109" s="759"/>
      <c r="BA109" s="759"/>
      <c r="BB109" s="759"/>
      <c r="BC109" s="759"/>
      <c r="BD109" s="759"/>
      <c r="BE109" s="759"/>
      <c r="BF109" s="759"/>
      <c r="BG109" s="618"/>
      <c r="BH109" s="618"/>
      <c r="BI109" s="618"/>
      <c r="BJ109" s="571"/>
      <c r="BK109" s="571"/>
      <c r="BL109" s="576"/>
      <c r="BM109" s="576"/>
      <c r="BN109" s="576"/>
      <c r="BO109" s="576"/>
      <c r="BP109" s="576"/>
      <c r="BQ109" s="576"/>
      <c r="BR109" s="576"/>
      <c r="BS109" s="576"/>
    </row>
    <row r="110" spans="1:71" s="186" customFormat="1" ht="15" hidden="1">
      <c r="A110" s="756"/>
      <c r="B110" s="757"/>
      <c r="C110" s="757"/>
      <c r="D110" s="757"/>
      <c r="E110" s="757"/>
      <c r="F110" s="571"/>
      <c r="G110" s="571"/>
      <c r="H110" s="571"/>
      <c r="I110" s="760"/>
      <c r="J110" s="760"/>
      <c r="K110" s="760"/>
      <c r="L110" s="760"/>
      <c r="M110" s="760"/>
      <c r="N110" s="760"/>
      <c r="O110" s="760"/>
      <c r="P110" s="760"/>
      <c r="Q110" s="760"/>
      <c r="R110" s="758"/>
      <c r="S110" s="758"/>
      <c r="T110" s="758"/>
      <c r="U110" s="759"/>
      <c r="V110" s="759"/>
      <c r="W110" s="759"/>
      <c r="X110" s="759"/>
      <c r="Y110" s="759"/>
      <c r="Z110" s="759"/>
      <c r="AA110" s="571"/>
      <c r="AB110" s="571"/>
      <c r="AC110" s="571"/>
      <c r="AD110" s="759"/>
      <c r="AE110" s="759"/>
      <c r="AF110" s="759"/>
      <c r="AG110" s="759"/>
      <c r="AH110" s="759"/>
      <c r="AI110" s="759"/>
      <c r="AJ110" s="759"/>
      <c r="AK110" s="759"/>
      <c r="AL110" s="759"/>
      <c r="AM110" s="759"/>
      <c r="AN110" s="759"/>
      <c r="AO110" s="759"/>
      <c r="AP110" s="759"/>
      <c r="AQ110" s="759"/>
      <c r="AR110" s="759"/>
      <c r="AS110" s="759"/>
      <c r="AT110" s="759"/>
      <c r="AU110" s="759"/>
      <c r="AV110" s="759"/>
      <c r="AW110" s="759"/>
      <c r="AX110" s="759"/>
      <c r="AY110" s="759"/>
      <c r="AZ110" s="759"/>
      <c r="BA110" s="759"/>
      <c r="BB110" s="759"/>
      <c r="BC110" s="759"/>
      <c r="BD110" s="759"/>
      <c r="BE110" s="759"/>
      <c r="BF110" s="759"/>
      <c r="BG110" s="618"/>
      <c r="BH110" s="618"/>
      <c r="BI110" s="618"/>
      <c r="BJ110" s="571"/>
      <c r="BK110" s="571"/>
      <c r="BL110" s="576"/>
      <c r="BM110" s="576"/>
      <c r="BN110" s="576"/>
      <c r="BO110" s="576"/>
      <c r="BP110" s="576"/>
      <c r="BQ110" s="576"/>
      <c r="BR110" s="576"/>
      <c r="BS110" s="576"/>
    </row>
    <row r="111" spans="1:71" s="186" customFormat="1" ht="15" hidden="1">
      <c r="A111" s="116"/>
      <c r="B111" s="191"/>
      <c r="C111" s="191"/>
      <c r="D111" s="191"/>
      <c r="E111" s="191"/>
      <c r="F111" s="571"/>
      <c r="G111" s="571"/>
      <c r="H111" s="571"/>
      <c r="I111" s="760"/>
      <c r="J111" s="760"/>
      <c r="K111" s="760"/>
      <c r="L111" s="760"/>
      <c r="M111" s="760"/>
      <c r="N111" s="760"/>
      <c r="O111" s="760"/>
      <c r="P111" s="760"/>
      <c r="Q111" s="760"/>
      <c r="R111" s="758"/>
      <c r="S111" s="758"/>
      <c r="T111" s="758"/>
      <c r="U111" s="759"/>
      <c r="V111" s="759"/>
      <c r="W111" s="759"/>
      <c r="X111" s="759"/>
      <c r="Y111" s="759"/>
      <c r="Z111" s="759"/>
      <c r="AA111" s="571"/>
      <c r="AB111" s="571"/>
      <c r="AC111" s="571"/>
      <c r="AD111" s="759"/>
      <c r="AE111" s="759"/>
      <c r="AF111" s="759"/>
      <c r="AG111" s="759"/>
      <c r="AH111" s="759"/>
      <c r="AI111" s="759"/>
      <c r="AJ111" s="759"/>
      <c r="AK111" s="759"/>
      <c r="AL111" s="759"/>
      <c r="AM111" s="759"/>
      <c r="AN111" s="759"/>
      <c r="AO111" s="759"/>
      <c r="AP111" s="759"/>
      <c r="AQ111" s="759"/>
      <c r="AR111" s="759"/>
      <c r="AS111" s="759"/>
      <c r="AT111" s="759"/>
      <c r="AU111" s="759"/>
      <c r="AV111" s="759"/>
      <c r="AW111" s="759"/>
      <c r="AX111" s="759"/>
      <c r="AY111" s="759"/>
      <c r="AZ111" s="759"/>
      <c r="BA111" s="759"/>
      <c r="BB111" s="759"/>
      <c r="BC111" s="759"/>
      <c r="BD111" s="759"/>
      <c r="BE111" s="759"/>
      <c r="BF111" s="759"/>
      <c r="BG111" s="618"/>
      <c r="BH111" s="618"/>
      <c r="BI111" s="618"/>
      <c r="BJ111" s="571"/>
      <c r="BK111" s="571"/>
      <c r="BL111" s="576"/>
      <c r="BM111" s="576"/>
      <c r="BN111" s="576"/>
      <c r="BO111" s="576"/>
      <c r="BP111" s="576"/>
      <c r="BQ111" s="576"/>
      <c r="BR111" s="576"/>
      <c r="BS111" s="576"/>
    </row>
    <row r="112" spans="1:71" s="186" customFormat="1" ht="15" hidden="1">
      <c r="A112" s="756"/>
      <c r="B112" s="757"/>
      <c r="C112" s="757"/>
      <c r="D112" s="757"/>
      <c r="E112" s="757"/>
      <c r="F112" s="571"/>
      <c r="G112" s="571"/>
      <c r="H112" s="571"/>
      <c r="I112" s="758"/>
      <c r="J112" s="758"/>
      <c r="K112" s="758"/>
      <c r="L112" s="758"/>
      <c r="M112" s="758"/>
      <c r="N112" s="758"/>
      <c r="O112" s="758"/>
      <c r="P112" s="758"/>
      <c r="Q112" s="758"/>
      <c r="R112" s="758"/>
      <c r="S112" s="758"/>
      <c r="T112" s="758"/>
      <c r="U112" s="759"/>
      <c r="V112" s="759"/>
      <c r="W112" s="759"/>
      <c r="X112" s="759"/>
      <c r="Y112" s="759"/>
      <c r="Z112" s="759"/>
      <c r="AA112" s="571"/>
      <c r="AB112" s="571"/>
      <c r="AC112" s="571"/>
      <c r="AD112" s="759"/>
      <c r="AE112" s="759"/>
      <c r="AF112" s="759"/>
      <c r="AG112" s="759"/>
      <c r="AH112" s="759"/>
      <c r="AI112" s="759"/>
      <c r="AJ112" s="759"/>
      <c r="AK112" s="759"/>
      <c r="AL112" s="759"/>
      <c r="AM112" s="759"/>
      <c r="AN112" s="759"/>
      <c r="AO112" s="759"/>
      <c r="AP112" s="759"/>
      <c r="AQ112" s="759"/>
      <c r="AR112" s="759"/>
      <c r="AS112" s="759"/>
      <c r="AT112" s="759"/>
      <c r="AU112" s="759"/>
      <c r="AV112" s="759"/>
      <c r="AW112" s="759"/>
      <c r="AX112" s="759"/>
      <c r="AY112" s="759"/>
      <c r="AZ112" s="759"/>
      <c r="BA112" s="759"/>
      <c r="BB112" s="759"/>
      <c r="BC112" s="759"/>
      <c r="BD112" s="759"/>
      <c r="BE112" s="759"/>
      <c r="BF112" s="759"/>
      <c r="BG112" s="618"/>
      <c r="BH112" s="618"/>
      <c r="BI112" s="618"/>
      <c r="BJ112" s="571"/>
      <c r="BK112" s="571"/>
      <c r="BL112" s="576"/>
      <c r="BM112" s="576"/>
      <c r="BN112" s="576"/>
      <c r="BO112" s="576"/>
      <c r="BP112" s="576"/>
      <c r="BQ112" s="576"/>
      <c r="BR112" s="576"/>
      <c r="BS112" s="576"/>
    </row>
    <row r="113" spans="1:71" s="186" customFormat="1" ht="15" hidden="1">
      <c r="A113" s="756"/>
      <c r="B113" s="757"/>
      <c r="C113" s="757"/>
      <c r="D113" s="757"/>
      <c r="E113" s="757"/>
      <c r="F113" s="571"/>
      <c r="G113" s="571"/>
      <c r="H113" s="571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9"/>
      <c r="V113" s="759"/>
      <c r="W113" s="759"/>
      <c r="X113" s="759"/>
      <c r="Y113" s="759"/>
      <c r="Z113" s="759"/>
      <c r="AA113" s="571"/>
      <c r="AB113" s="571"/>
      <c r="AC113" s="571"/>
      <c r="AD113" s="759"/>
      <c r="AE113" s="759"/>
      <c r="AF113" s="759"/>
      <c r="AG113" s="759"/>
      <c r="AH113" s="759"/>
      <c r="AI113" s="759"/>
      <c r="AJ113" s="759"/>
      <c r="AK113" s="759"/>
      <c r="AL113" s="759"/>
      <c r="AM113" s="759"/>
      <c r="AN113" s="759"/>
      <c r="AO113" s="759"/>
      <c r="AP113" s="759"/>
      <c r="AQ113" s="759"/>
      <c r="AR113" s="759"/>
      <c r="AS113" s="759"/>
      <c r="AT113" s="759"/>
      <c r="AU113" s="759"/>
      <c r="AV113" s="759"/>
      <c r="AW113" s="759"/>
      <c r="AX113" s="759"/>
      <c r="AY113" s="759"/>
      <c r="AZ113" s="759"/>
      <c r="BA113" s="759"/>
      <c r="BB113" s="759"/>
      <c r="BC113" s="759"/>
      <c r="BD113" s="759"/>
      <c r="BE113" s="759"/>
      <c r="BF113" s="759"/>
      <c r="BG113" s="618"/>
      <c r="BH113" s="618"/>
      <c r="BI113" s="618"/>
      <c r="BJ113" s="571"/>
      <c r="BK113" s="571"/>
      <c r="BL113" s="576"/>
      <c r="BM113" s="576"/>
      <c r="BN113" s="576"/>
      <c r="BO113" s="576"/>
      <c r="BP113" s="576"/>
      <c r="BQ113" s="576"/>
      <c r="BR113" s="576"/>
      <c r="BS113" s="576"/>
    </row>
    <row r="114" spans="1:71" s="186" customFormat="1" ht="15" hidden="1">
      <c r="A114" s="756"/>
      <c r="B114" s="757"/>
      <c r="C114" s="757"/>
      <c r="D114" s="757"/>
      <c r="E114" s="757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758"/>
      <c r="W114" s="758"/>
      <c r="X114" s="758"/>
      <c r="Y114" s="758"/>
      <c r="Z114" s="758"/>
      <c r="AA114" s="122"/>
      <c r="AB114" s="122"/>
      <c r="AC114" s="122"/>
      <c r="AD114" s="758"/>
      <c r="AE114" s="758"/>
      <c r="AF114" s="758"/>
      <c r="AG114" s="758"/>
      <c r="AH114" s="758"/>
      <c r="AI114" s="758"/>
      <c r="AJ114" s="758"/>
      <c r="AK114" s="758"/>
      <c r="AL114" s="758"/>
      <c r="AM114" s="758"/>
      <c r="AN114" s="758"/>
      <c r="AO114" s="758"/>
      <c r="AP114" s="758"/>
      <c r="AQ114" s="758"/>
      <c r="AR114" s="758"/>
      <c r="AS114" s="758"/>
      <c r="AT114" s="758"/>
      <c r="AU114" s="758"/>
      <c r="AV114" s="758"/>
      <c r="AW114" s="758"/>
      <c r="AX114" s="758"/>
      <c r="AY114" s="758"/>
      <c r="AZ114" s="758"/>
      <c r="BA114" s="758"/>
      <c r="BB114" s="758"/>
      <c r="BC114" s="758"/>
      <c r="BD114" s="758"/>
      <c r="BE114" s="758"/>
      <c r="BF114" s="758"/>
      <c r="BG114" s="122"/>
      <c r="BH114" s="122"/>
      <c r="BI114" s="122"/>
      <c r="BJ114" s="122"/>
      <c r="BK114" s="122"/>
      <c r="BL114" s="758"/>
      <c r="BM114" s="758"/>
      <c r="BN114" s="758"/>
      <c r="BO114" s="758"/>
      <c r="BP114" s="758"/>
      <c r="BQ114" s="758"/>
      <c r="BR114" s="758"/>
      <c r="BS114" s="576"/>
    </row>
    <row r="115" spans="1:71" s="186" customFormat="1" ht="15" hidden="1">
      <c r="A115" s="756"/>
      <c r="B115" s="757"/>
      <c r="C115" s="757"/>
      <c r="D115" s="757"/>
      <c r="E115" s="757"/>
      <c r="F115" s="761"/>
      <c r="G115" s="761"/>
      <c r="H115" s="761"/>
      <c r="I115" s="761"/>
      <c r="J115" s="761"/>
      <c r="K115" s="761"/>
      <c r="L115" s="761"/>
      <c r="M115" s="761"/>
      <c r="N115" s="761"/>
      <c r="O115" s="761"/>
      <c r="P115" s="761"/>
      <c r="Q115" s="761"/>
      <c r="R115" s="758"/>
      <c r="S115" s="758"/>
      <c r="T115" s="758"/>
      <c r="U115" s="759"/>
      <c r="V115" s="759"/>
      <c r="W115" s="759"/>
      <c r="X115" s="759"/>
      <c r="Y115" s="759"/>
      <c r="Z115" s="759"/>
      <c r="AA115" s="618"/>
      <c r="AB115" s="618"/>
      <c r="AC115" s="618"/>
      <c r="AD115" s="759"/>
      <c r="AE115" s="759"/>
      <c r="AF115" s="759"/>
      <c r="AG115" s="759"/>
      <c r="AH115" s="759"/>
      <c r="AI115" s="759"/>
      <c r="AJ115" s="759"/>
      <c r="AK115" s="759"/>
      <c r="AL115" s="759"/>
      <c r="AM115" s="759"/>
      <c r="AN115" s="759"/>
      <c r="AO115" s="759"/>
      <c r="AP115" s="759"/>
      <c r="AQ115" s="759"/>
      <c r="AR115" s="759"/>
      <c r="AS115" s="759"/>
      <c r="AT115" s="759"/>
      <c r="AU115" s="759"/>
      <c r="AV115" s="759"/>
      <c r="AW115" s="759"/>
      <c r="AX115" s="759"/>
      <c r="AY115" s="759"/>
      <c r="AZ115" s="759"/>
      <c r="BA115" s="759"/>
      <c r="BB115" s="759"/>
      <c r="BC115" s="759"/>
      <c r="BD115" s="759"/>
      <c r="BE115" s="759"/>
      <c r="BF115" s="759"/>
      <c r="BG115" s="618"/>
      <c r="BH115" s="618"/>
      <c r="BI115" s="618"/>
      <c r="BJ115" s="762"/>
      <c r="BK115" s="762"/>
      <c r="BL115" s="576"/>
      <c r="BM115" s="576"/>
      <c r="BN115" s="576"/>
      <c r="BO115" s="576"/>
      <c r="BP115" s="576"/>
      <c r="BQ115" s="576"/>
      <c r="BR115" s="576"/>
      <c r="BS115" s="576"/>
    </row>
    <row r="116" spans="1:71" s="186" customFormat="1" ht="15.75" hidden="1">
      <c r="A116" s="756"/>
      <c r="B116" s="757"/>
      <c r="C116" s="757"/>
      <c r="D116" s="757"/>
      <c r="E116" s="757"/>
      <c r="F116" s="758"/>
      <c r="G116" s="758"/>
      <c r="H116" s="758"/>
      <c r="I116" s="758"/>
      <c r="J116" s="758"/>
      <c r="K116" s="758"/>
      <c r="L116" s="758"/>
      <c r="M116" s="758"/>
      <c r="N116" s="758"/>
      <c r="O116" s="758"/>
      <c r="P116" s="758"/>
      <c r="Q116" s="758"/>
      <c r="R116" s="758"/>
      <c r="S116" s="758"/>
      <c r="T116" s="758"/>
      <c r="U116" s="758"/>
      <c r="V116" s="758"/>
      <c r="W116" s="758"/>
      <c r="X116" s="758"/>
      <c r="Y116" s="758"/>
      <c r="Z116" s="758"/>
      <c r="AA116" s="122"/>
      <c r="AB116" s="122"/>
      <c r="AC116" s="122"/>
      <c r="AD116" s="758"/>
      <c r="AE116" s="758"/>
      <c r="AF116" s="758"/>
      <c r="AG116" s="758"/>
      <c r="AH116" s="758"/>
      <c r="AI116" s="758"/>
      <c r="AJ116" s="758"/>
      <c r="AK116" s="758"/>
      <c r="AL116" s="758"/>
      <c r="AM116" s="758"/>
      <c r="AN116" s="758"/>
      <c r="AO116" s="758"/>
      <c r="AP116" s="758"/>
      <c r="AQ116" s="758"/>
      <c r="AR116" s="758"/>
      <c r="AS116" s="758"/>
      <c r="AT116" s="758"/>
      <c r="AU116" s="758"/>
      <c r="AV116" s="758"/>
      <c r="AW116" s="758"/>
      <c r="AX116" s="758"/>
      <c r="AY116" s="758"/>
      <c r="AZ116" s="758"/>
      <c r="BA116" s="758"/>
      <c r="BB116" s="758"/>
      <c r="BC116" s="758"/>
      <c r="BD116" s="758"/>
      <c r="BE116" s="758"/>
      <c r="BF116" s="758"/>
      <c r="BG116" s="122"/>
      <c r="BH116" s="122"/>
      <c r="BI116" s="122"/>
      <c r="BJ116" s="122"/>
      <c r="BK116" s="122"/>
      <c r="BL116" s="46"/>
      <c r="BM116" s="46"/>
      <c r="BN116" s="46"/>
      <c r="BO116" s="46"/>
      <c r="BP116" s="46"/>
      <c r="BQ116" s="46"/>
      <c r="BR116" s="46"/>
      <c r="BS116" s="576"/>
    </row>
    <row r="117" spans="1:71" s="186" customFormat="1" ht="21.75" customHeight="1">
      <c r="A117" s="1493"/>
      <c r="B117" s="1493"/>
      <c r="C117" s="1493"/>
      <c r="D117" s="1493"/>
      <c r="E117" s="1493"/>
      <c r="F117" s="1493"/>
      <c r="G117" s="1493"/>
      <c r="H117" s="1493"/>
      <c r="I117" s="1493"/>
      <c r="J117" s="1493"/>
      <c r="K117" s="1493"/>
      <c r="L117" s="1493"/>
      <c r="M117" s="1493"/>
      <c r="N117" s="1493"/>
      <c r="O117" s="1493"/>
      <c r="P117" s="1493"/>
      <c r="Q117" s="1493"/>
      <c r="R117" s="1493"/>
      <c r="S117" s="1493"/>
      <c r="T117" s="1493"/>
      <c r="U117" s="1493"/>
      <c r="V117" s="1493"/>
      <c r="W117" s="1493"/>
      <c r="X117" s="1493"/>
      <c r="Y117" s="1493"/>
      <c r="Z117" s="1493"/>
      <c r="AA117" s="1493"/>
      <c r="AB117" s="1493"/>
      <c r="AC117" s="1493"/>
      <c r="AD117" s="1493"/>
      <c r="AE117" s="1493"/>
      <c r="AF117" s="1493"/>
      <c r="AG117" s="1493"/>
      <c r="AH117" s="1493"/>
      <c r="AI117" s="1493"/>
      <c r="AJ117" s="1493"/>
      <c r="AK117" s="1493"/>
      <c r="AL117" s="1493"/>
      <c r="AM117" s="1493"/>
      <c r="AN117" s="1493"/>
      <c r="AO117" s="1493"/>
      <c r="AP117" s="1493"/>
      <c r="AQ117" s="651"/>
      <c r="AR117" s="651"/>
      <c r="AS117" s="652"/>
      <c r="AT117" s="652"/>
      <c r="AU117" s="652"/>
      <c r="AV117" s="652"/>
      <c r="AW117" s="652"/>
      <c r="AX117" s="652"/>
      <c r="AY117" s="652"/>
      <c r="AZ117" s="652"/>
      <c r="BA117" s="652"/>
      <c r="BB117" s="652"/>
      <c r="BC117" s="652"/>
      <c r="BD117" s="652"/>
      <c r="BE117" s="652"/>
      <c r="BF117" s="652"/>
      <c r="BG117" s="652"/>
      <c r="BH117" s="652"/>
      <c r="BI117" s="652"/>
      <c r="BJ117" s="652"/>
      <c r="BK117" s="652"/>
      <c r="BL117" s="652"/>
      <c r="BM117" s="652"/>
      <c r="BN117" s="652"/>
      <c r="BO117" s="652"/>
      <c r="BP117" s="652"/>
      <c r="BQ117" s="652"/>
      <c r="BR117" s="652"/>
      <c r="BS117" s="576"/>
    </row>
    <row r="118" spans="1:71" s="186" customFormat="1" ht="50.25" customHeight="1">
      <c r="A118" s="653"/>
      <c r="B118" s="622"/>
      <c r="C118" s="622"/>
      <c r="D118" s="622"/>
      <c r="E118" s="622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578"/>
      <c r="BP118" s="578"/>
      <c r="BQ118" s="579"/>
      <c r="BR118" s="84"/>
      <c r="BS118" s="84"/>
    </row>
    <row r="119" spans="1:71" s="186" customFormat="1" ht="12.75">
      <c r="A119" s="116"/>
      <c r="B119" s="117"/>
      <c r="C119" s="117"/>
      <c r="D119" s="117"/>
      <c r="E119" s="117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654"/>
    </row>
    <row r="120" spans="1:71" s="186" customFormat="1" ht="12.75">
      <c r="A120" s="116"/>
      <c r="B120" s="117"/>
      <c r="C120" s="117"/>
      <c r="D120" s="117"/>
      <c r="E120" s="117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654"/>
    </row>
    <row r="121" spans="1:71" s="186" customFormat="1" ht="12.75">
      <c r="A121" s="116"/>
      <c r="B121" s="191"/>
      <c r="C121" s="191"/>
      <c r="D121" s="191"/>
      <c r="E121" s="191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576"/>
    </row>
    <row r="122" spans="1:71" s="186" customFormat="1" ht="12.75">
      <c r="A122" s="116"/>
      <c r="B122" s="117"/>
      <c r="C122" s="117"/>
      <c r="D122" s="117"/>
      <c r="E122" s="117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576"/>
    </row>
    <row r="123" spans="1:72" s="186" customFormat="1" ht="12.75">
      <c r="A123" s="116"/>
      <c r="B123" s="117"/>
      <c r="C123" s="117"/>
      <c r="D123" s="117"/>
      <c r="E123" s="117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576"/>
      <c r="BT123" s="655"/>
    </row>
    <row r="124" spans="1:71" s="186" customFormat="1" ht="12.75">
      <c r="A124" s="116"/>
      <c r="B124" s="117"/>
      <c r="C124" s="117"/>
      <c r="D124" s="117"/>
      <c r="E124" s="117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</row>
    <row r="125" spans="1:71" s="186" customFormat="1" ht="12.75">
      <c r="A125" s="577"/>
      <c r="B125" s="117"/>
      <c r="C125" s="117"/>
      <c r="D125" s="117"/>
      <c r="E125" s="117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587"/>
      <c r="BM125" s="587"/>
      <c r="BN125" s="587"/>
      <c r="BO125" s="587"/>
      <c r="BP125" s="587"/>
      <c r="BQ125" s="587"/>
      <c r="BR125" s="115"/>
      <c r="BS125" s="576"/>
    </row>
    <row r="126" spans="1:71" s="186" customFormat="1" ht="12.75">
      <c r="A126" s="116"/>
      <c r="B126" s="117"/>
      <c r="C126" s="117"/>
      <c r="D126" s="117"/>
      <c r="E126" s="117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</row>
    <row r="127" spans="1:71" s="186" customFormat="1" ht="12.75">
      <c r="A127" s="116"/>
      <c r="B127" s="191"/>
      <c r="C127" s="191"/>
      <c r="D127" s="191"/>
      <c r="E127" s="191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22"/>
      <c r="BM127" s="122"/>
      <c r="BN127" s="122"/>
      <c r="BO127" s="122"/>
      <c r="BP127" s="122"/>
      <c r="BQ127" s="122"/>
      <c r="BR127" s="122"/>
      <c r="BS127" s="576"/>
    </row>
    <row r="128" spans="1:71" s="186" customFormat="1" ht="12.75">
      <c r="A128" s="116"/>
      <c r="B128" s="191"/>
      <c r="C128" s="191"/>
      <c r="D128" s="191"/>
      <c r="E128" s="191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22"/>
      <c r="BM128" s="122"/>
      <c r="BN128" s="122"/>
      <c r="BO128" s="122"/>
      <c r="BP128" s="122"/>
      <c r="BQ128" s="122"/>
      <c r="BR128" s="122"/>
      <c r="BS128" s="576"/>
    </row>
    <row r="129" spans="1:71" s="186" customFormat="1" ht="20.25" customHeight="1">
      <c r="A129" s="1490"/>
      <c r="B129" s="1490"/>
      <c r="C129" s="1490"/>
      <c r="D129" s="1490"/>
      <c r="E129" s="1490"/>
      <c r="F129" s="1490"/>
      <c r="G129" s="1490"/>
      <c r="H129" s="1490"/>
      <c r="I129" s="1490"/>
      <c r="J129" s="1490"/>
      <c r="K129" s="1490"/>
      <c r="L129" s="1490"/>
      <c r="M129" s="1490"/>
      <c r="N129" s="1490"/>
      <c r="O129" s="1490"/>
      <c r="P129" s="1490"/>
      <c r="Q129" s="1490"/>
      <c r="R129" s="1490"/>
      <c r="S129" s="1490"/>
      <c r="T129" s="1490"/>
      <c r="U129" s="1490"/>
      <c r="V129" s="1490"/>
      <c r="W129" s="1490"/>
      <c r="X129" s="1490"/>
      <c r="Y129" s="1490"/>
      <c r="Z129" s="1490"/>
      <c r="AA129" s="1490"/>
      <c r="AB129" s="1490"/>
      <c r="AC129" s="1490"/>
      <c r="AD129" s="1490"/>
      <c r="AE129" s="1490"/>
      <c r="AF129" s="1490"/>
      <c r="AG129" s="1490"/>
      <c r="AH129" s="1490"/>
      <c r="AI129" s="1490"/>
      <c r="AJ129" s="1490"/>
      <c r="AK129" s="1490"/>
      <c r="AL129" s="1490"/>
      <c r="AM129" s="1490"/>
      <c r="AN129" s="575"/>
      <c r="AO129" s="575"/>
      <c r="AP129" s="656"/>
      <c r="AQ129" s="656"/>
      <c r="AR129" s="656"/>
      <c r="AS129" s="656"/>
      <c r="AT129" s="656"/>
      <c r="AU129" s="656"/>
      <c r="AV129" s="656"/>
      <c r="AW129" s="656"/>
      <c r="AX129" s="656"/>
      <c r="AY129" s="656"/>
      <c r="AZ129" s="656"/>
      <c r="BA129" s="656"/>
      <c r="BB129" s="656"/>
      <c r="BC129" s="656"/>
      <c r="BD129" s="656"/>
      <c r="BE129" s="656"/>
      <c r="BF129" s="656"/>
      <c r="BG129" s="656"/>
      <c r="BH129" s="656"/>
      <c r="BI129" s="656"/>
      <c r="BJ129" s="656"/>
      <c r="BK129" s="656"/>
      <c r="BL129" s="656"/>
      <c r="BM129" s="656"/>
      <c r="BN129" s="656"/>
      <c r="BO129" s="656"/>
      <c r="BP129" s="656"/>
      <c r="BQ129" s="656"/>
      <c r="BR129" s="656"/>
      <c r="BS129" s="576"/>
    </row>
    <row r="130" spans="1:71" s="186" customFormat="1" ht="15.75">
      <c r="A130" s="116"/>
      <c r="B130" s="117"/>
      <c r="C130" s="117"/>
      <c r="D130" s="117"/>
      <c r="E130" s="117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658"/>
    </row>
    <row r="131" spans="1:71" s="186" customFormat="1" ht="15.75">
      <c r="A131" s="116"/>
      <c r="B131" s="117"/>
      <c r="C131" s="117"/>
      <c r="D131" s="117"/>
      <c r="E131" s="117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659"/>
    </row>
    <row r="132" spans="1:71" s="186" customFormat="1" ht="12.75">
      <c r="A132" s="116"/>
      <c r="B132" s="191"/>
      <c r="C132" s="191"/>
      <c r="D132" s="191"/>
      <c r="E132" s="191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576"/>
    </row>
    <row r="133" spans="1:71" s="186" customFormat="1" ht="12.75">
      <c r="A133" s="116"/>
      <c r="B133" s="117"/>
      <c r="C133" s="117"/>
      <c r="D133" s="117"/>
      <c r="E133" s="117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576"/>
    </row>
    <row r="134" spans="1:71" s="186" customFormat="1" ht="12.75">
      <c r="A134" s="116"/>
      <c r="B134" s="117"/>
      <c r="C134" s="117"/>
      <c r="D134" s="117"/>
      <c r="E134" s="117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576"/>
    </row>
    <row r="135" spans="1:71" s="186" customFormat="1" ht="12.75">
      <c r="A135" s="116"/>
      <c r="B135" s="117"/>
      <c r="C135" s="117"/>
      <c r="D135" s="117"/>
      <c r="E135" s="117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22"/>
      <c r="BK135" s="122"/>
      <c r="BL135" s="115"/>
      <c r="BM135" s="115"/>
      <c r="BN135" s="115"/>
      <c r="BO135" s="115"/>
      <c r="BP135" s="115"/>
      <c r="BQ135" s="115"/>
      <c r="BR135" s="115"/>
      <c r="BS135" s="115"/>
    </row>
    <row r="136" spans="1:71" s="186" customFormat="1" ht="12.75">
      <c r="A136" s="577"/>
      <c r="B136" s="117"/>
      <c r="C136" s="117"/>
      <c r="D136" s="117"/>
      <c r="E136" s="117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22"/>
      <c r="BK136" s="122"/>
      <c r="BL136" s="587"/>
      <c r="BM136" s="587"/>
      <c r="BN136" s="587"/>
      <c r="BO136" s="587"/>
      <c r="BP136" s="587"/>
      <c r="BQ136" s="587"/>
      <c r="BR136" s="115"/>
      <c r="BS136" s="576"/>
    </row>
    <row r="137" spans="1:71" s="186" customFormat="1" ht="12.75">
      <c r="A137" s="116"/>
      <c r="B137" s="117"/>
      <c r="C137" s="117"/>
      <c r="D137" s="117"/>
      <c r="E137" s="117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</row>
    <row r="138" spans="1:71" s="186" customFormat="1" ht="12.75">
      <c r="A138" s="116"/>
      <c r="B138" s="191"/>
      <c r="C138" s="191"/>
      <c r="D138" s="191"/>
      <c r="E138" s="191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576"/>
    </row>
    <row r="139" spans="1:71" s="186" customFormat="1" ht="12.75">
      <c r="A139" s="116"/>
      <c r="B139" s="191"/>
      <c r="C139" s="191"/>
      <c r="D139" s="191"/>
      <c r="E139" s="191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576"/>
    </row>
    <row r="140" spans="1:71" s="186" customFormat="1" ht="15.75" customHeight="1">
      <c r="A140" s="1495"/>
      <c r="B140" s="1495"/>
      <c r="C140" s="1495"/>
      <c r="D140" s="1495"/>
      <c r="E140" s="1495"/>
      <c r="F140" s="1495"/>
      <c r="G140" s="1495"/>
      <c r="H140" s="1495"/>
      <c r="I140" s="1495"/>
      <c r="J140" s="1495"/>
      <c r="K140" s="1495"/>
      <c r="L140" s="1495"/>
      <c r="M140" s="1495"/>
      <c r="N140" s="1495"/>
      <c r="O140" s="1495"/>
      <c r="P140" s="1495"/>
      <c r="Q140" s="1495"/>
      <c r="R140" s="1495"/>
      <c r="S140" s="1495"/>
      <c r="T140" s="1495"/>
      <c r="U140" s="1495"/>
      <c r="V140" s="1495"/>
      <c r="W140" s="1495"/>
      <c r="X140" s="1495"/>
      <c r="Y140" s="1495"/>
      <c r="Z140" s="1495"/>
      <c r="AA140" s="1495"/>
      <c r="AB140" s="1495"/>
      <c r="AC140" s="1495"/>
      <c r="AD140" s="1495"/>
      <c r="AE140" s="1495"/>
      <c r="AF140" s="1495"/>
      <c r="AG140" s="1495"/>
      <c r="AH140" s="1495"/>
      <c r="AI140" s="1495"/>
      <c r="AJ140" s="1495"/>
      <c r="AK140" s="1495"/>
      <c r="AL140" s="1495"/>
      <c r="AM140" s="1495"/>
      <c r="AN140" s="1495"/>
      <c r="AO140" s="1495"/>
      <c r="AP140" s="1495"/>
      <c r="AQ140" s="1495"/>
      <c r="AR140" s="1495"/>
      <c r="AS140" s="1495"/>
      <c r="AT140" s="1495"/>
      <c r="AU140" s="1495"/>
      <c r="AV140" s="1495"/>
      <c r="AW140" s="1495"/>
      <c r="AX140" s="1495"/>
      <c r="AY140" s="1495"/>
      <c r="AZ140" s="1495"/>
      <c r="BA140" s="1495"/>
      <c r="BB140" s="1495"/>
      <c r="BC140" s="569"/>
      <c r="BD140" s="569"/>
      <c r="BE140" s="50"/>
      <c r="BF140" s="50"/>
      <c r="BG140" s="50"/>
      <c r="BH140" s="50"/>
      <c r="BI140" s="50"/>
      <c r="BJ140" s="50"/>
      <c r="BK140" s="50"/>
      <c r="BL140" s="46"/>
      <c r="BM140" s="46"/>
      <c r="BN140" s="46"/>
      <c r="BO140" s="46"/>
      <c r="BP140" s="46"/>
      <c r="BQ140" s="46"/>
      <c r="BR140" s="46"/>
      <c r="BS140" s="576"/>
    </row>
    <row r="141" spans="1:71" s="186" customFormat="1" ht="15.75">
      <c r="A141" s="116"/>
      <c r="B141" s="117"/>
      <c r="C141" s="117"/>
      <c r="D141" s="117"/>
      <c r="E141" s="117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658"/>
    </row>
    <row r="142" spans="1:71" s="186" customFormat="1" ht="15.75">
      <c r="A142" s="116"/>
      <c r="B142" s="117"/>
      <c r="C142" s="117"/>
      <c r="D142" s="117"/>
      <c r="E142" s="117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659"/>
    </row>
    <row r="143" spans="1:71" s="186" customFormat="1" ht="12.75">
      <c r="A143" s="116"/>
      <c r="B143" s="191"/>
      <c r="C143" s="191"/>
      <c r="D143" s="191"/>
      <c r="E143" s="191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576"/>
    </row>
    <row r="144" spans="1:71" s="186" customFormat="1" ht="12.75">
      <c r="A144" s="116"/>
      <c r="B144" s="117"/>
      <c r="C144" s="117"/>
      <c r="D144" s="117"/>
      <c r="E144" s="117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576"/>
    </row>
    <row r="145" spans="1:71" s="186" customFormat="1" ht="12.75">
      <c r="A145" s="116"/>
      <c r="B145" s="117"/>
      <c r="C145" s="117"/>
      <c r="D145" s="117"/>
      <c r="E145" s="117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576"/>
    </row>
    <row r="146" spans="1:71" s="186" customFormat="1" ht="12.75">
      <c r="A146" s="116"/>
      <c r="B146" s="117"/>
      <c r="C146" s="117"/>
      <c r="D146" s="117"/>
      <c r="E146" s="117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22"/>
      <c r="BK146" s="122"/>
      <c r="BL146" s="115"/>
      <c r="BM146" s="115"/>
      <c r="BN146" s="115"/>
      <c r="BO146" s="115"/>
      <c r="BP146" s="115"/>
      <c r="BQ146" s="115"/>
      <c r="BR146" s="115"/>
      <c r="BS146" s="115"/>
    </row>
    <row r="147" spans="1:71" s="186" customFormat="1" ht="12.75">
      <c r="A147" s="577"/>
      <c r="B147" s="117"/>
      <c r="C147" s="117"/>
      <c r="D147" s="117"/>
      <c r="E147" s="117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22"/>
      <c r="BK147" s="122"/>
      <c r="BL147" s="587"/>
      <c r="BM147" s="587"/>
      <c r="BN147" s="587"/>
      <c r="BO147" s="587"/>
      <c r="BP147" s="587"/>
      <c r="BQ147" s="587"/>
      <c r="BR147" s="115"/>
      <c r="BS147" s="576"/>
    </row>
    <row r="148" spans="1:71" s="186" customFormat="1" ht="12.75">
      <c r="A148" s="116"/>
      <c r="B148" s="117"/>
      <c r="C148" s="117"/>
      <c r="D148" s="117"/>
      <c r="E148" s="117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</row>
    <row r="149" spans="1:71" s="186" customFormat="1" ht="12.75">
      <c r="A149" s="116"/>
      <c r="B149" s="191"/>
      <c r="C149" s="191"/>
      <c r="D149" s="191"/>
      <c r="E149" s="191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576"/>
    </row>
    <row r="150" spans="1:71" s="186" customFormat="1" ht="12.75">
      <c r="A150" s="116"/>
      <c r="B150" s="191"/>
      <c r="C150" s="191"/>
      <c r="D150" s="191"/>
      <c r="E150" s="191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576"/>
    </row>
    <row r="151" spans="1:70" s="765" customFormat="1" ht="22.5" customHeight="1">
      <c r="A151" s="1490"/>
      <c r="B151" s="1490"/>
      <c r="C151" s="1490"/>
      <c r="D151" s="1490"/>
      <c r="E151" s="1490"/>
      <c r="F151" s="1490"/>
      <c r="G151" s="1490"/>
      <c r="H151" s="1490"/>
      <c r="I151" s="1490"/>
      <c r="J151" s="1490"/>
      <c r="K151" s="1490"/>
      <c r="L151" s="1490"/>
      <c r="M151" s="1490"/>
      <c r="N151" s="1490"/>
      <c r="O151" s="1490"/>
      <c r="P151" s="1490"/>
      <c r="Q151" s="1490"/>
      <c r="R151" s="1490"/>
      <c r="S151" s="1490"/>
      <c r="T151" s="1490"/>
      <c r="U151" s="1490"/>
      <c r="V151" s="1490"/>
      <c r="W151" s="1490"/>
      <c r="X151" s="1490"/>
      <c r="Y151" s="1490"/>
      <c r="Z151" s="1490"/>
      <c r="AA151" s="1490"/>
      <c r="AB151" s="1490"/>
      <c r="AC151" s="1490"/>
      <c r="AD151" s="1490"/>
      <c r="AE151" s="1490"/>
      <c r="AF151" s="1490"/>
      <c r="AG151" s="1490"/>
      <c r="AH151" s="1490"/>
      <c r="AI151" s="1490"/>
      <c r="AJ151" s="1490"/>
      <c r="AK151" s="1490"/>
      <c r="AL151" s="1490"/>
      <c r="AM151" s="1490"/>
      <c r="AN151" s="1490"/>
      <c r="AO151" s="1490"/>
      <c r="AP151" s="1490"/>
      <c r="AQ151" s="1490"/>
      <c r="AR151" s="1490"/>
      <c r="AS151" s="1490"/>
      <c r="AT151" s="1490"/>
      <c r="AU151" s="1490"/>
      <c r="AV151" s="1490"/>
      <c r="AW151" s="1490"/>
      <c r="AX151" s="1490"/>
      <c r="AY151" s="1490"/>
      <c r="AZ151" s="1490"/>
      <c r="BA151" s="1490"/>
      <c r="BB151" s="1490"/>
      <c r="BC151" s="575"/>
      <c r="BD151" s="575"/>
      <c r="BE151" s="763"/>
      <c r="BF151" s="763"/>
      <c r="BG151" s="763"/>
      <c r="BH151" s="763"/>
      <c r="BI151" s="763"/>
      <c r="BJ151" s="763"/>
      <c r="BK151" s="763"/>
      <c r="BL151" s="764"/>
      <c r="BM151" s="764"/>
      <c r="BN151" s="764"/>
      <c r="BO151" s="764"/>
      <c r="BP151" s="764"/>
      <c r="BQ151" s="764"/>
      <c r="BR151" s="764"/>
    </row>
    <row r="152" spans="1:71" s="765" customFormat="1" ht="15.75">
      <c r="A152" s="766"/>
      <c r="B152" s="767"/>
      <c r="C152" s="767"/>
      <c r="D152" s="767"/>
      <c r="E152" s="767"/>
      <c r="F152" s="768"/>
      <c r="G152" s="768"/>
      <c r="H152" s="768"/>
      <c r="I152" s="768"/>
      <c r="J152" s="768"/>
      <c r="K152" s="768"/>
      <c r="L152" s="768"/>
      <c r="M152" s="768"/>
      <c r="N152" s="768"/>
      <c r="O152" s="768"/>
      <c r="P152" s="768"/>
      <c r="Q152" s="768"/>
      <c r="R152" s="768"/>
      <c r="S152" s="768"/>
      <c r="T152" s="768"/>
      <c r="U152" s="768"/>
      <c r="V152" s="768"/>
      <c r="W152" s="768"/>
      <c r="X152" s="768"/>
      <c r="Y152" s="768"/>
      <c r="Z152" s="768"/>
      <c r="AA152" s="768"/>
      <c r="AB152" s="768"/>
      <c r="AC152" s="768"/>
      <c r="AD152" s="768"/>
      <c r="AE152" s="768"/>
      <c r="AF152" s="768"/>
      <c r="AG152" s="768"/>
      <c r="AH152" s="768"/>
      <c r="AI152" s="768"/>
      <c r="AJ152" s="768"/>
      <c r="AK152" s="768"/>
      <c r="AL152" s="768"/>
      <c r="AM152" s="768"/>
      <c r="AN152" s="768"/>
      <c r="AO152" s="768"/>
      <c r="AP152" s="768"/>
      <c r="AQ152" s="768"/>
      <c r="AR152" s="768"/>
      <c r="AS152" s="768"/>
      <c r="AT152" s="768"/>
      <c r="AU152" s="768"/>
      <c r="AV152" s="768"/>
      <c r="AW152" s="768"/>
      <c r="AX152" s="768"/>
      <c r="AY152" s="768"/>
      <c r="AZ152" s="768"/>
      <c r="BA152" s="768"/>
      <c r="BB152" s="768"/>
      <c r="BC152" s="768"/>
      <c r="BD152" s="768"/>
      <c r="BE152" s="768"/>
      <c r="BF152" s="768"/>
      <c r="BG152" s="768"/>
      <c r="BH152" s="768"/>
      <c r="BI152" s="768"/>
      <c r="BJ152" s="768"/>
      <c r="BK152" s="768"/>
      <c r="BL152" s="768"/>
      <c r="BM152" s="768"/>
      <c r="BN152" s="768"/>
      <c r="BO152" s="768"/>
      <c r="BP152" s="768"/>
      <c r="BQ152" s="768"/>
      <c r="BR152" s="768"/>
      <c r="BS152" s="769"/>
    </row>
    <row r="153" spans="1:71" s="765" customFormat="1" ht="15.75">
      <c r="A153" s="766"/>
      <c r="B153" s="767"/>
      <c r="C153" s="767"/>
      <c r="D153" s="767"/>
      <c r="E153" s="767"/>
      <c r="F153" s="768"/>
      <c r="G153" s="768"/>
      <c r="H153" s="768"/>
      <c r="I153" s="768"/>
      <c r="J153" s="768"/>
      <c r="K153" s="768"/>
      <c r="L153" s="768"/>
      <c r="M153" s="768"/>
      <c r="N153" s="768"/>
      <c r="O153" s="768"/>
      <c r="P153" s="768"/>
      <c r="Q153" s="768"/>
      <c r="R153" s="768"/>
      <c r="S153" s="768"/>
      <c r="T153" s="768"/>
      <c r="U153" s="768"/>
      <c r="V153" s="768"/>
      <c r="W153" s="768"/>
      <c r="X153" s="768"/>
      <c r="Y153" s="768"/>
      <c r="Z153" s="768"/>
      <c r="AA153" s="768"/>
      <c r="AB153" s="768"/>
      <c r="AC153" s="768"/>
      <c r="AD153" s="768"/>
      <c r="AE153" s="768"/>
      <c r="AF153" s="768"/>
      <c r="AG153" s="768"/>
      <c r="AH153" s="768"/>
      <c r="AI153" s="768"/>
      <c r="AJ153" s="768"/>
      <c r="AK153" s="768"/>
      <c r="AL153" s="768"/>
      <c r="AM153" s="768"/>
      <c r="AN153" s="768"/>
      <c r="AO153" s="768"/>
      <c r="AP153" s="768"/>
      <c r="AQ153" s="768"/>
      <c r="AR153" s="768"/>
      <c r="AS153" s="768"/>
      <c r="AT153" s="768"/>
      <c r="AU153" s="768"/>
      <c r="AV153" s="768"/>
      <c r="AW153" s="768"/>
      <c r="AX153" s="768"/>
      <c r="AY153" s="768"/>
      <c r="AZ153" s="768"/>
      <c r="BA153" s="768"/>
      <c r="BB153" s="768"/>
      <c r="BC153" s="768"/>
      <c r="BD153" s="768"/>
      <c r="BE153" s="768"/>
      <c r="BF153" s="768"/>
      <c r="BG153" s="768"/>
      <c r="BH153" s="768"/>
      <c r="BI153" s="768"/>
      <c r="BJ153" s="768"/>
      <c r="BK153" s="768"/>
      <c r="BL153" s="768"/>
      <c r="BM153" s="768"/>
      <c r="BN153" s="768"/>
      <c r="BO153" s="768"/>
      <c r="BP153" s="768"/>
      <c r="BQ153" s="768"/>
      <c r="BR153" s="768"/>
      <c r="BS153" s="770"/>
    </row>
    <row r="154" spans="1:70" s="765" customFormat="1" ht="12.75">
      <c r="A154" s="766"/>
      <c r="B154" s="771"/>
      <c r="C154" s="771"/>
      <c r="D154" s="771"/>
      <c r="E154" s="771"/>
      <c r="F154" s="768"/>
      <c r="G154" s="768"/>
      <c r="H154" s="768"/>
      <c r="I154" s="768"/>
      <c r="J154" s="768"/>
      <c r="K154" s="768"/>
      <c r="L154" s="768"/>
      <c r="M154" s="768"/>
      <c r="N154" s="768"/>
      <c r="O154" s="768"/>
      <c r="P154" s="768"/>
      <c r="Q154" s="768"/>
      <c r="R154" s="768"/>
      <c r="S154" s="768"/>
      <c r="T154" s="768"/>
      <c r="U154" s="768"/>
      <c r="V154" s="768"/>
      <c r="W154" s="768"/>
      <c r="X154" s="768"/>
      <c r="Y154" s="768"/>
      <c r="Z154" s="768"/>
      <c r="AA154" s="768"/>
      <c r="AB154" s="768"/>
      <c r="AC154" s="768"/>
      <c r="AD154" s="768"/>
      <c r="AE154" s="768"/>
      <c r="AF154" s="768"/>
      <c r="AG154" s="768"/>
      <c r="AH154" s="768"/>
      <c r="AI154" s="768"/>
      <c r="AJ154" s="768"/>
      <c r="AK154" s="768"/>
      <c r="AL154" s="768"/>
      <c r="AM154" s="768"/>
      <c r="AN154" s="768"/>
      <c r="AO154" s="768"/>
      <c r="AP154" s="768"/>
      <c r="AQ154" s="768"/>
      <c r="AR154" s="768"/>
      <c r="AS154" s="768"/>
      <c r="AT154" s="768"/>
      <c r="AU154" s="768"/>
      <c r="AV154" s="768"/>
      <c r="AW154" s="768"/>
      <c r="AX154" s="768"/>
      <c r="AY154" s="768"/>
      <c r="AZ154" s="768"/>
      <c r="BA154" s="768"/>
      <c r="BB154" s="768"/>
      <c r="BC154" s="768"/>
      <c r="BD154" s="768"/>
      <c r="BE154" s="768"/>
      <c r="BF154" s="768"/>
      <c r="BG154" s="768"/>
      <c r="BH154" s="768"/>
      <c r="BI154" s="768"/>
      <c r="BJ154" s="768"/>
      <c r="BK154" s="768"/>
      <c r="BL154" s="768"/>
      <c r="BM154" s="768"/>
      <c r="BN154" s="768"/>
      <c r="BO154" s="768"/>
      <c r="BP154" s="768"/>
      <c r="BQ154" s="768"/>
      <c r="BR154" s="768"/>
    </row>
    <row r="155" spans="1:70" s="765" customFormat="1" ht="12.75">
      <c r="A155" s="766"/>
      <c r="B155" s="767"/>
      <c r="C155" s="767"/>
      <c r="D155" s="767"/>
      <c r="E155" s="767"/>
      <c r="F155" s="768"/>
      <c r="G155" s="768"/>
      <c r="H155" s="768"/>
      <c r="I155" s="768"/>
      <c r="J155" s="768"/>
      <c r="K155" s="768"/>
      <c r="L155" s="768"/>
      <c r="M155" s="768"/>
      <c r="N155" s="768"/>
      <c r="O155" s="768"/>
      <c r="P155" s="768"/>
      <c r="Q155" s="768"/>
      <c r="R155" s="768"/>
      <c r="S155" s="768"/>
      <c r="T155" s="768"/>
      <c r="U155" s="768"/>
      <c r="V155" s="768"/>
      <c r="W155" s="768"/>
      <c r="X155" s="768"/>
      <c r="Y155" s="768"/>
      <c r="Z155" s="768"/>
      <c r="AA155" s="768"/>
      <c r="AB155" s="768"/>
      <c r="AC155" s="768"/>
      <c r="AD155" s="768"/>
      <c r="AE155" s="768"/>
      <c r="AF155" s="768"/>
      <c r="AG155" s="768"/>
      <c r="AH155" s="768"/>
      <c r="AI155" s="768"/>
      <c r="AJ155" s="768"/>
      <c r="AK155" s="768"/>
      <c r="AL155" s="768"/>
      <c r="AM155" s="768"/>
      <c r="AN155" s="768"/>
      <c r="AO155" s="768"/>
      <c r="AP155" s="768"/>
      <c r="AQ155" s="768"/>
      <c r="AR155" s="768"/>
      <c r="AS155" s="768"/>
      <c r="AT155" s="768"/>
      <c r="AU155" s="768"/>
      <c r="AV155" s="768"/>
      <c r="AW155" s="768"/>
      <c r="AX155" s="768"/>
      <c r="AY155" s="768"/>
      <c r="AZ155" s="768"/>
      <c r="BA155" s="768"/>
      <c r="BB155" s="768"/>
      <c r="BC155" s="768"/>
      <c r="BD155" s="768"/>
      <c r="BE155" s="768"/>
      <c r="BF155" s="768"/>
      <c r="BG155" s="768"/>
      <c r="BH155" s="768"/>
      <c r="BI155" s="768"/>
      <c r="BJ155" s="768"/>
      <c r="BK155" s="768"/>
      <c r="BL155" s="768"/>
      <c r="BM155" s="768"/>
      <c r="BN155" s="768"/>
      <c r="BO155" s="768"/>
      <c r="BP155" s="768"/>
      <c r="BQ155" s="768"/>
      <c r="BR155" s="768"/>
    </row>
    <row r="156" spans="1:70" s="765" customFormat="1" ht="12.75">
      <c r="A156" s="766"/>
      <c r="B156" s="767"/>
      <c r="C156" s="767"/>
      <c r="D156" s="767"/>
      <c r="E156" s="767"/>
      <c r="F156" s="768"/>
      <c r="G156" s="768"/>
      <c r="H156" s="768"/>
      <c r="I156" s="768"/>
      <c r="J156" s="768"/>
      <c r="K156" s="768"/>
      <c r="L156" s="768"/>
      <c r="M156" s="768"/>
      <c r="N156" s="768"/>
      <c r="O156" s="768"/>
      <c r="P156" s="768"/>
      <c r="Q156" s="768"/>
      <c r="R156" s="768"/>
      <c r="S156" s="768"/>
      <c r="T156" s="768"/>
      <c r="U156" s="768"/>
      <c r="V156" s="768"/>
      <c r="W156" s="768"/>
      <c r="X156" s="768"/>
      <c r="Y156" s="768"/>
      <c r="Z156" s="768"/>
      <c r="AA156" s="768"/>
      <c r="AB156" s="768"/>
      <c r="AC156" s="768"/>
      <c r="AD156" s="768"/>
      <c r="AE156" s="768"/>
      <c r="AF156" s="768"/>
      <c r="AG156" s="768"/>
      <c r="AH156" s="768"/>
      <c r="AI156" s="768"/>
      <c r="AJ156" s="768"/>
      <c r="AK156" s="768"/>
      <c r="AL156" s="768"/>
      <c r="AM156" s="768"/>
      <c r="AN156" s="768"/>
      <c r="AO156" s="768"/>
      <c r="AP156" s="768"/>
      <c r="AQ156" s="768"/>
      <c r="AR156" s="768"/>
      <c r="AS156" s="768"/>
      <c r="AT156" s="768"/>
      <c r="AU156" s="768"/>
      <c r="AV156" s="768"/>
      <c r="AW156" s="768"/>
      <c r="AX156" s="768"/>
      <c r="AY156" s="768"/>
      <c r="AZ156" s="768"/>
      <c r="BA156" s="768"/>
      <c r="BB156" s="768"/>
      <c r="BC156" s="768"/>
      <c r="BD156" s="768"/>
      <c r="BE156" s="768"/>
      <c r="BF156" s="768"/>
      <c r="BG156" s="768"/>
      <c r="BH156" s="768"/>
      <c r="BI156" s="768"/>
      <c r="BJ156" s="768"/>
      <c r="BK156" s="768"/>
      <c r="BL156" s="768"/>
      <c r="BM156" s="768"/>
      <c r="BN156" s="768"/>
      <c r="BO156" s="768"/>
      <c r="BP156" s="768"/>
      <c r="BQ156" s="768"/>
      <c r="BR156" s="768"/>
    </row>
    <row r="157" spans="1:71" s="765" customFormat="1" ht="12.75">
      <c r="A157" s="766"/>
      <c r="B157" s="767"/>
      <c r="C157" s="767"/>
      <c r="D157" s="767"/>
      <c r="E157" s="767"/>
      <c r="F157" s="772"/>
      <c r="G157" s="772"/>
      <c r="H157" s="772"/>
      <c r="I157" s="772"/>
      <c r="J157" s="772"/>
      <c r="K157" s="772"/>
      <c r="L157" s="772"/>
      <c r="M157" s="772"/>
      <c r="N157" s="772"/>
      <c r="O157" s="772"/>
      <c r="P157" s="772"/>
      <c r="Q157" s="772"/>
      <c r="R157" s="772"/>
      <c r="S157" s="772"/>
      <c r="T157" s="772"/>
      <c r="U157" s="772"/>
      <c r="V157" s="772"/>
      <c r="W157" s="772"/>
      <c r="X157" s="772"/>
      <c r="Y157" s="772"/>
      <c r="Z157" s="772"/>
      <c r="AA157" s="772"/>
      <c r="AB157" s="772"/>
      <c r="AC157" s="772"/>
      <c r="AD157" s="772"/>
      <c r="AE157" s="772"/>
      <c r="AF157" s="772"/>
      <c r="AG157" s="772"/>
      <c r="AH157" s="772"/>
      <c r="AI157" s="772"/>
      <c r="AJ157" s="772"/>
      <c r="AK157" s="772"/>
      <c r="AL157" s="772"/>
      <c r="AM157" s="772"/>
      <c r="AN157" s="772"/>
      <c r="AO157" s="772"/>
      <c r="AP157" s="772"/>
      <c r="AQ157" s="772"/>
      <c r="AR157" s="772"/>
      <c r="AS157" s="772"/>
      <c r="AT157" s="772"/>
      <c r="AU157" s="772"/>
      <c r="AV157" s="772"/>
      <c r="AW157" s="772"/>
      <c r="AX157" s="772"/>
      <c r="AY157" s="772"/>
      <c r="AZ157" s="772"/>
      <c r="BA157" s="772"/>
      <c r="BB157" s="772"/>
      <c r="BC157" s="772"/>
      <c r="BD157" s="772"/>
      <c r="BE157" s="772"/>
      <c r="BF157" s="772"/>
      <c r="BG157" s="772"/>
      <c r="BH157" s="772"/>
      <c r="BI157" s="772"/>
      <c r="BJ157" s="768"/>
      <c r="BK157" s="768"/>
      <c r="BL157" s="772"/>
      <c r="BM157" s="772"/>
      <c r="BN157" s="772"/>
      <c r="BO157" s="772"/>
      <c r="BP157" s="772"/>
      <c r="BQ157" s="772"/>
      <c r="BR157" s="772"/>
      <c r="BS157" s="772"/>
    </row>
    <row r="158" spans="1:70" s="765" customFormat="1" ht="12.75">
      <c r="A158" s="773"/>
      <c r="B158" s="767"/>
      <c r="C158" s="767"/>
      <c r="D158" s="767"/>
      <c r="E158" s="767"/>
      <c r="F158" s="772"/>
      <c r="G158" s="772"/>
      <c r="H158" s="772"/>
      <c r="I158" s="772"/>
      <c r="J158" s="772"/>
      <c r="K158" s="772"/>
      <c r="L158" s="772"/>
      <c r="M158" s="772"/>
      <c r="N158" s="772"/>
      <c r="O158" s="772"/>
      <c r="P158" s="772"/>
      <c r="Q158" s="772"/>
      <c r="R158" s="772"/>
      <c r="S158" s="772"/>
      <c r="T158" s="772"/>
      <c r="U158" s="772"/>
      <c r="V158" s="772"/>
      <c r="W158" s="772"/>
      <c r="X158" s="772"/>
      <c r="Y158" s="772"/>
      <c r="Z158" s="772"/>
      <c r="AA158" s="772"/>
      <c r="AB158" s="772"/>
      <c r="AC158" s="772"/>
      <c r="AD158" s="772"/>
      <c r="AE158" s="772"/>
      <c r="AF158" s="772"/>
      <c r="AG158" s="772"/>
      <c r="AH158" s="772"/>
      <c r="AI158" s="772"/>
      <c r="AJ158" s="772"/>
      <c r="AK158" s="772"/>
      <c r="AL158" s="772"/>
      <c r="AM158" s="772"/>
      <c r="AN158" s="772"/>
      <c r="AO158" s="772"/>
      <c r="AP158" s="772"/>
      <c r="AQ158" s="772"/>
      <c r="AR158" s="772"/>
      <c r="AS158" s="772"/>
      <c r="AT158" s="772"/>
      <c r="AU158" s="772"/>
      <c r="AV158" s="772"/>
      <c r="AW158" s="772"/>
      <c r="AX158" s="772"/>
      <c r="AY158" s="772"/>
      <c r="AZ158" s="772"/>
      <c r="BA158" s="772"/>
      <c r="BB158" s="772"/>
      <c r="BC158" s="772"/>
      <c r="BD158" s="772"/>
      <c r="BE158" s="772"/>
      <c r="BF158" s="772"/>
      <c r="BG158" s="772"/>
      <c r="BH158" s="772"/>
      <c r="BI158" s="772"/>
      <c r="BJ158" s="768"/>
      <c r="BK158" s="768"/>
      <c r="BL158" s="774"/>
      <c r="BM158" s="774"/>
      <c r="BN158" s="774"/>
      <c r="BO158" s="774"/>
      <c r="BP158" s="774"/>
      <c r="BQ158" s="774"/>
      <c r="BR158" s="772"/>
    </row>
    <row r="159" spans="1:71" s="765" customFormat="1" ht="12.75">
      <c r="A159" s="766"/>
      <c r="B159" s="767"/>
      <c r="C159" s="767"/>
      <c r="D159" s="767"/>
      <c r="E159" s="767"/>
      <c r="F159" s="772"/>
      <c r="G159" s="772"/>
      <c r="H159" s="772"/>
      <c r="I159" s="772"/>
      <c r="J159" s="772"/>
      <c r="K159" s="772"/>
      <c r="L159" s="772"/>
      <c r="M159" s="772"/>
      <c r="N159" s="772"/>
      <c r="O159" s="772"/>
      <c r="P159" s="772"/>
      <c r="Q159" s="772"/>
      <c r="R159" s="772"/>
      <c r="S159" s="772"/>
      <c r="T159" s="772"/>
      <c r="U159" s="772"/>
      <c r="V159" s="772"/>
      <c r="W159" s="772"/>
      <c r="X159" s="772"/>
      <c r="Y159" s="772"/>
      <c r="Z159" s="772"/>
      <c r="AA159" s="772"/>
      <c r="AB159" s="772"/>
      <c r="AC159" s="772"/>
      <c r="AD159" s="772"/>
      <c r="AE159" s="772"/>
      <c r="AF159" s="772"/>
      <c r="AG159" s="772"/>
      <c r="AH159" s="772"/>
      <c r="AI159" s="772"/>
      <c r="AJ159" s="772"/>
      <c r="AK159" s="772"/>
      <c r="AL159" s="772"/>
      <c r="AM159" s="772"/>
      <c r="AN159" s="772"/>
      <c r="AO159" s="772"/>
      <c r="AP159" s="772"/>
      <c r="AQ159" s="772"/>
      <c r="AR159" s="772"/>
      <c r="AS159" s="772"/>
      <c r="AT159" s="772"/>
      <c r="AU159" s="772"/>
      <c r="AV159" s="772"/>
      <c r="AW159" s="772"/>
      <c r="AX159" s="772"/>
      <c r="AY159" s="772"/>
      <c r="AZ159" s="772"/>
      <c r="BA159" s="772"/>
      <c r="BB159" s="772"/>
      <c r="BC159" s="772"/>
      <c r="BD159" s="772"/>
      <c r="BE159" s="772"/>
      <c r="BF159" s="772"/>
      <c r="BG159" s="772"/>
      <c r="BH159" s="772"/>
      <c r="BI159" s="772"/>
      <c r="BJ159" s="768"/>
      <c r="BK159" s="768"/>
      <c r="BL159" s="772"/>
      <c r="BM159" s="772"/>
      <c r="BN159" s="772"/>
      <c r="BO159" s="772"/>
      <c r="BP159" s="772"/>
      <c r="BQ159" s="772"/>
      <c r="BR159" s="772"/>
      <c r="BS159" s="772"/>
    </row>
    <row r="160" spans="1:70" s="765" customFormat="1" ht="12.75">
      <c r="A160" s="766"/>
      <c r="B160" s="771"/>
      <c r="C160" s="771"/>
      <c r="D160" s="771"/>
      <c r="E160" s="771"/>
      <c r="F160" s="772"/>
      <c r="G160" s="772"/>
      <c r="H160" s="772"/>
      <c r="I160" s="772"/>
      <c r="J160" s="772"/>
      <c r="K160" s="772"/>
      <c r="L160" s="772"/>
      <c r="M160" s="772"/>
      <c r="N160" s="772"/>
      <c r="O160" s="772"/>
      <c r="P160" s="772"/>
      <c r="Q160" s="772"/>
      <c r="R160" s="772"/>
      <c r="S160" s="772"/>
      <c r="T160" s="772"/>
      <c r="U160" s="772"/>
      <c r="V160" s="772"/>
      <c r="W160" s="772"/>
      <c r="X160" s="772"/>
      <c r="Y160" s="772"/>
      <c r="Z160" s="772"/>
      <c r="AA160" s="772"/>
      <c r="AB160" s="772"/>
      <c r="AC160" s="772"/>
      <c r="AD160" s="772"/>
      <c r="AE160" s="772"/>
      <c r="AF160" s="772"/>
      <c r="AG160" s="772"/>
      <c r="AH160" s="772"/>
      <c r="AI160" s="772"/>
      <c r="AJ160" s="772"/>
      <c r="AK160" s="772"/>
      <c r="AL160" s="772"/>
      <c r="AM160" s="772"/>
      <c r="AN160" s="772"/>
      <c r="AO160" s="772"/>
      <c r="AP160" s="772"/>
      <c r="AQ160" s="772"/>
      <c r="AR160" s="772"/>
      <c r="AS160" s="772"/>
      <c r="AT160" s="772"/>
      <c r="AU160" s="772"/>
      <c r="AV160" s="772"/>
      <c r="AW160" s="772"/>
      <c r="AX160" s="772"/>
      <c r="AY160" s="772"/>
      <c r="AZ160" s="772"/>
      <c r="BA160" s="772"/>
      <c r="BB160" s="772"/>
      <c r="BC160" s="772"/>
      <c r="BD160" s="772"/>
      <c r="BE160" s="772"/>
      <c r="BF160" s="772"/>
      <c r="BG160" s="772"/>
      <c r="BH160" s="772"/>
      <c r="BI160" s="772"/>
      <c r="BJ160" s="768"/>
      <c r="BK160" s="768"/>
      <c r="BL160" s="768"/>
      <c r="BM160" s="768"/>
      <c r="BN160" s="768"/>
      <c r="BO160" s="768"/>
      <c r="BP160" s="768"/>
      <c r="BQ160" s="768"/>
      <c r="BR160" s="768"/>
    </row>
    <row r="161" spans="1:70" s="765" customFormat="1" ht="12.75">
      <c r="A161" s="766"/>
      <c r="B161" s="771"/>
      <c r="C161" s="771"/>
      <c r="D161" s="771"/>
      <c r="E161" s="771"/>
      <c r="F161" s="772"/>
      <c r="G161" s="772"/>
      <c r="H161" s="772"/>
      <c r="I161" s="772"/>
      <c r="J161" s="772"/>
      <c r="K161" s="772"/>
      <c r="L161" s="772"/>
      <c r="M161" s="772"/>
      <c r="N161" s="772"/>
      <c r="O161" s="772"/>
      <c r="P161" s="772"/>
      <c r="Q161" s="772"/>
      <c r="R161" s="772"/>
      <c r="S161" s="772"/>
      <c r="T161" s="772"/>
      <c r="U161" s="772"/>
      <c r="V161" s="772"/>
      <c r="W161" s="772"/>
      <c r="X161" s="772"/>
      <c r="Y161" s="772"/>
      <c r="Z161" s="772"/>
      <c r="AA161" s="772"/>
      <c r="AB161" s="772"/>
      <c r="AC161" s="772"/>
      <c r="AD161" s="772"/>
      <c r="AE161" s="772"/>
      <c r="AF161" s="772"/>
      <c r="AG161" s="772"/>
      <c r="AH161" s="772"/>
      <c r="AI161" s="772"/>
      <c r="AJ161" s="772"/>
      <c r="AK161" s="772"/>
      <c r="AL161" s="772"/>
      <c r="AM161" s="772"/>
      <c r="AN161" s="772"/>
      <c r="AO161" s="772"/>
      <c r="AP161" s="772"/>
      <c r="AQ161" s="772"/>
      <c r="AR161" s="772"/>
      <c r="AS161" s="772"/>
      <c r="AT161" s="772"/>
      <c r="AU161" s="772"/>
      <c r="AV161" s="772"/>
      <c r="AW161" s="772"/>
      <c r="AX161" s="772"/>
      <c r="AY161" s="772"/>
      <c r="AZ161" s="772"/>
      <c r="BA161" s="772"/>
      <c r="BB161" s="772"/>
      <c r="BC161" s="772"/>
      <c r="BD161" s="772"/>
      <c r="BE161" s="772"/>
      <c r="BF161" s="772"/>
      <c r="BG161" s="772"/>
      <c r="BH161" s="772"/>
      <c r="BI161" s="772"/>
      <c r="BJ161" s="768"/>
      <c r="BK161" s="768"/>
      <c r="BL161" s="768"/>
      <c r="BM161" s="768"/>
      <c r="BN161" s="768"/>
      <c r="BO161" s="768"/>
      <c r="BP161" s="768"/>
      <c r="BQ161" s="768"/>
      <c r="BR161" s="768"/>
    </row>
    <row r="162" spans="1:71" s="186" customFormat="1" ht="12.75">
      <c r="A162" s="667"/>
      <c r="B162" s="667"/>
      <c r="C162" s="667"/>
      <c r="D162" s="667"/>
      <c r="E162" s="667"/>
      <c r="F162" s="667"/>
      <c r="G162" s="667"/>
      <c r="H162" s="667"/>
      <c r="I162" s="667"/>
      <c r="J162" s="667"/>
      <c r="K162" s="667"/>
      <c r="L162" s="667"/>
      <c r="M162" s="667"/>
      <c r="N162" s="667"/>
      <c r="O162" s="667"/>
      <c r="P162" s="667"/>
      <c r="Q162" s="667"/>
      <c r="R162" s="50"/>
      <c r="S162" s="50"/>
      <c r="T162" s="50"/>
      <c r="U162" s="668"/>
      <c r="V162" s="668"/>
      <c r="W162" s="668"/>
      <c r="X162" s="668"/>
      <c r="Y162" s="668"/>
      <c r="Z162" s="668"/>
      <c r="AA162" s="668"/>
      <c r="AB162" s="668"/>
      <c r="AC162" s="668"/>
      <c r="AD162" s="668"/>
      <c r="AE162" s="668"/>
      <c r="AF162" s="668"/>
      <c r="AG162" s="668"/>
      <c r="AH162" s="668"/>
      <c r="AI162" s="668"/>
      <c r="AJ162" s="668"/>
      <c r="AK162" s="668"/>
      <c r="AL162" s="668"/>
      <c r="AM162" s="668"/>
      <c r="AN162" s="668"/>
      <c r="AO162" s="668"/>
      <c r="AP162" s="668"/>
      <c r="AQ162" s="668"/>
      <c r="AR162" s="668"/>
      <c r="AS162" s="668"/>
      <c r="AT162" s="668"/>
      <c r="AU162" s="668"/>
      <c r="AV162" s="668"/>
      <c r="AW162" s="668"/>
      <c r="AX162" s="668"/>
      <c r="AY162" s="668"/>
      <c r="AZ162" s="668"/>
      <c r="BA162" s="668"/>
      <c r="BB162" s="668"/>
      <c r="BC162" s="668"/>
      <c r="BD162" s="668"/>
      <c r="BE162" s="668"/>
      <c r="BF162" s="668"/>
      <c r="BG162" s="668"/>
      <c r="BH162" s="668"/>
      <c r="BI162" s="668"/>
      <c r="BJ162" s="668"/>
      <c r="BK162" s="668"/>
      <c r="BL162" s="576"/>
      <c r="BM162" s="576"/>
      <c r="BN162" s="576"/>
      <c r="BO162" s="576"/>
      <c r="BP162" s="576"/>
      <c r="BQ162" s="576"/>
      <c r="BR162" s="576"/>
      <c r="BS162" s="576"/>
    </row>
    <row r="163" spans="1:71" s="17" customFormat="1" ht="12.7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576"/>
      <c r="BM163" s="576"/>
      <c r="BN163" s="576"/>
      <c r="BO163" s="576"/>
      <c r="BP163" s="576"/>
      <c r="BQ163" s="576"/>
      <c r="BR163" s="576"/>
      <c r="BS163" s="576"/>
    </row>
    <row r="164" spans="1:71" s="17" customFormat="1" ht="12.7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576"/>
      <c r="BM164" s="576"/>
      <c r="BN164" s="576"/>
      <c r="BO164" s="576"/>
      <c r="BP164" s="576"/>
      <c r="BQ164" s="576"/>
      <c r="BR164" s="576"/>
      <c r="BS164" s="576"/>
    </row>
    <row r="165" spans="1:71" s="17" customFormat="1" ht="12.7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576"/>
      <c r="BM165" s="576"/>
      <c r="BN165" s="576"/>
      <c r="BO165" s="576"/>
      <c r="BP165" s="576"/>
      <c r="BQ165" s="576"/>
      <c r="BR165" s="576"/>
      <c r="BS165" s="576"/>
    </row>
    <row r="166" spans="1:71" s="17" customFormat="1" ht="12.7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576"/>
      <c r="BM166" s="576"/>
      <c r="BN166" s="576"/>
      <c r="BO166" s="576"/>
      <c r="BP166" s="576"/>
      <c r="BQ166" s="576"/>
      <c r="BR166" s="576"/>
      <c r="BS166" s="576"/>
    </row>
    <row r="167" spans="1:71" s="17" customFormat="1" ht="12.7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576"/>
      <c r="BM167" s="576"/>
      <c r="BN167" s="576"/>
      <c r="BO167" s="576"/>
      <c r="BP167" s="576"/>
      <c r="BQ167" s="576"/>
      <c r="BR167" s="576"/>
      <c r="BS167" s="576"/>
    </row>
    <row r="168" spans="1:71" s="17" customFormat="1" ht="12.7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576"/>
      <c r="BM168" s="576"/>
      <c r="BN168" s="576"/>
      <c r="BO168" s="576"/>
      <c r="BP168" s="576"/>
      <c r="BQ168" s="576"/>
      <c r="BR168" s="576"/>
      <c r="BS168" s="576"/>
    </row>
    <row r="169" spans="1:71" s="17" customFormat="1" ht="12.7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576"/>
      <c r="BM169" s="576"/>
      <c r="BN169" s="576"/>
      <c r="BO169" s="576"/>
      <c r="BP169" s="576"/>
      <c r="BQ169" s="576"/>
      <c r="BR169" s="576"/>
      <c r="BS169" s="576"/>
    </row>
    <row r="170" spans="1:71" s="17" customFormat="1" ht="12.7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576"/>
      <c r="BM170" s="576"/>
      <c r="BN170" s="576"/>
      <c r="BO170" s="576"/>
      <c r="BP170" s="576"/>
      <c r="BQ170" s="576"/>
      <c r="BR170" s="576"/>
      <c r="BS170" s="576"/>
    </row>
    <row r="171" spans="1:71" s="17" customFormat="1" ht="12.7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576"/>
      <c r="BM171" s="576"/>
      <c r="BN171" s="576"/>
      <c r="BO171" s="576"/>
      <c r="BP171" s="576"/>
      <c r="BQ171" s="576"/>
      <c r="BR171" s="576"/>
      <c r="BS171" s="576"/>
    </row>
    <row r="172" spans="1:71" s="17" customFormat="1" ht="12.7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576"/>
      <c r="BM172" s="576"/>
      <c r="BN172" s="576"/>
      <c r="BO172" s="576"/>
      <c r="BP172" s="576"/>
      <c r="BQ172" s="576"/>
      <c r="BR172" s="576"/>
      <c r="BS172" s="576"/>
    </row>
    <row r="173" spans="1:71" s="17" customFormat="1" ht="12.7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576"/>
      <c r="BM173" s="576"/>
      <c r="BN173" s="576"/>
      <c r="BO173" s="576"/>
      <c r="BP173" s="576"/>
      <c r="BQ173" s="576"/>
      <c r="BR173" s="576"/>
      <c r="BS173" s="576"/>
    </row>
    <row r="174" spans="1:71" s="17" customFormat="1" ht="12.7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576"/>
      <c r="BM174" s="576"/>
      <c r="BN174" s="576"/>
      <c r="BO174" s="576"/>
      <c r="BP174" s="576"/>
      <c r="BQ174" s="576"/>
      <c r="BR174" s="576"/>
      <c r="BS174" s="576"/>
    </row>
    <row r="175" spans="1:71" s="17" customFormat="1" ht="12.7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576"/>
      <c r="BM175" s="576"/>
      <c r="BN175" s="576"/>
      <c r="BO175" s="576"/>
      <c r="BP175" s="576"/>
      <c r="BQ175" s="576"/>
      <c r="BR175" s="576"/>
      <c r="BS175" s="576"/>
    </row>
    <row r="176" spans="1:71" s="17" customFormat="1" ht="12.7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576"/>
      <c r="BM176" s="576"/>
      <c r="BN176" s="576"/>
      <c r="BO176" s="576"/>
      <c r="BP176" s="576"/>
      <c r="BQ176" s="576"/>
      <c r="BR176" s="576"/>
      <c r="BS176" s="576"/>
    </row>
    <row r="177" spans="1:71" s="17" customFormat="1" ht="12.7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576"/>
      <c r="BM177" s="576"/>
      <c r="BN177" s="576"/>
      <c r="BO177" s="576"/>
      <c r="BP177" s="576"/>
      <c r="BQ177" s="576"/>
      <c r="BR177" s="576"/>
      <c r="BS177" s="576"/>
    </row>
    <row r="178" spans="1:71" s="17" customFormat="1" ht="12.7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576"/>
      <c r="BM178" s="576"/>
      <c r="BN178" s="576"/>
      <c r="BO178" s="576"/>
      <c r="BP178" s="576"/>
      <c r="BQ178" s="576"/>
      <c r="BR178" s="576"/>
      <c r="BS178" s="576"/>
    </row>
    <row r="179" spans="1:71" s="17" customFormat="1" ht="12.7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576"/>
      <c r="BM179" s="576"/>
      <c r="BN179" s="576"/>
      <c r="BO179" s="576"/>
      <c r="BP179" s="576"/>
      <c r="BQ179" s="576"/>
      <c r="BR179" s="576"/>
      <c r="BS179" s="576"/>
    </row>
    <row r="180" spans="1:71" s="17" customFormat="1" ht="12.7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576"/>
      <c r="BM180" s="576"/>
      <c r="BN180" s="576"/>
      <c r="BO180" s="576"/>
      <c r="BP180" s="576"/>
      <c r="BQ180" s="576"/>
      <c r="BR180" s="576"/>
      <c r="BS180" s="576"/>
    </row>
    <row r="181" spans="1:71" s="17" customFormat="1" ht="12.7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576"/>
      <c r="BM181" s="576"/>
      <c r="BN181" s="576"/>
      <c r="BO181" s="576"/>
      <c r="BP181" s="576"/>
      <c r="BQ181" s="576"/>
      <c r="BR181" s="576"/>
      <c r="BS181" s="576"/>
    </row>
  </sheetData>
  <sheetProtection/>
  <mergeCells count="16">
    <mergeCell ref="BU5:BY5"/>
    <mergeCell ref="A46:BJ46"/>
    <mergeCell ref="A151:BB151"/>
    <mergeCell ref="A140:BB140"/>
    <mergeCell ref="A107:AM107"/>
    <mergeCell ref="BU28:BY28"/>
    <mergeCell ref="A24:N24"/>
    <mergeCell ref="A1:AS1"/>
    <mergeCell ref="A14:BG14"/>
    <mergeCell ref="A47:BO47"/>
    <mergeCell ref="BL2:BQ2"/>
    <mergeCell ref="A2:BG2"/>
    <mergeCell ref="A129:AM129"/>
    <mergeCell ref="A3:BG3"/>
    <mergeCell ref="BL4:BR4"/>
    <mergeCell ref="A117:AP117"/>
  </mergeCells>
  <printOptions/>
  <pageMargins left="0.15748031496062992" right="0" top="0.7480314960629921" bottom="0.7480314960629921" header="0.31496062992125984" footer="0.31496062992125984"/>
  <pageSetup horizontalDpi="600" verticalDpi="600" orientation="landscape" paperSize="9" scale="39" r:id="rId1"/>
  <rowBreaks count="2" manualBreakCount="2">
    <brk id="45" max="63" man="1"/>
    <brk id="150" max="41" man="1"/>
  </rowBreaks>
  <colBreaks count="3" manualBreakCount="3">
    <brk id="14" min="3" max="40" man="1"/>
    <brk id="29" min="3" max="40" man="1"/>
    <brk id="44" min="3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BY144"/>
  <sheetViews>
    <sheetView view="pageBreakPreview" zoomScale="60" zoomScaleNormal="75" zoomScalePageLayoutView="0" workbookViewId="0" topLeftCell="A46">
      <pane xSplit="2" topLeftCell="AN1" activePane="topRight" state="frozen"/>
      <selection pane="topLeft" activeCell="A46" sqref="A46"/>
      <selection pane="topRight" activeCell="BD57" sqref="BD57"/>
    </sheetView>
  </sheetViews>
  <sheetFormatPr defaultColWidth="9.140625" defaultRowHeight="12.75"/>
  <cols>
    <col min="1" max="1" width="46.8515625" style="99" customWidth="1"/>
    <col min="2" max="2" width="8.140625" style="99" hidden="1" customWidth="1"/>
    <col min="3" max="58" width="16.140625" style="99" customWidth="1"/>
    <col min="59" max="60" width="16.140625" style="99" hidden="1" customWidth="1"/>
    <col min="61" max="61" width="15.00390625" style="99" customWidth="1"/>
    <col min="62" max="63" width="16.140625" style="99" customWidth="1"/>
    <col min="64" max="64" width="16.140625" style="576" customWidth="1"/>
    <col min="65" max="65" width="12.57421875" style="576" customWidth="1"/>
    <col min="66" max="66" width="18.28125" style="576" customWidth="1"/>
    <col min="67" max="67" width="10.421875" style="576" customWidth="1"/>
    <col min="68" max="68" width="12.57421875" style="576" customWidth="1"/>
    <col min="69" max="69" width="13.57421875" style="576" customWidth="1"/>
    <col min="70" max="70" width="18.28125" style="576" customWidth="1"/>
    <col min="71" max="71" width="13.421875" style="576" customWidth="1"/>
    <col min="72" max="72" width="10.8515625" style="0" bestFit="1" customWidth="1"/>
    <col min="73" max="73" width="14.421875" style="0" bestFit="1" customWidth="1"/>
    <col min="74" max="74" width="12.57421875" style="0" customWidth="1"/>
    <col min="77" max="77" width="13.28125" style="0" customWidth="1"/>
  </cols>
  <sheetData>
    <row r="1" spans="1:47" ht="18.75" hidden="1">
      <c r="A1" s="1485" t="s">
        <v>102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  <c r="N1" s="1485"/>
      <c r="O1" s="1485"/>
      <c r="P1" s="1485"/>
      <c r="Q1" s="1485"/>
      <c r="R1" s="1485"/>
      <c r="S1" s="1485"/>
      <c r="T1" s="1485"/>
      <c r="U1" s="1485"/>
      <c r="V1" s="1485"/>
      <c r="W1" s="1485"/>
      <c r="X1" s="1485"/>
      <c r="Y1" s="1485"/>
      <c r="Z1" s="1485"/>
      <c r="AA1" s="1485"/>
      <c r="AB1" s="1485"/>
      <c r="AC1" s="1485"/>
      <c r="AD1" s="1485"/>
      <c r="AE1" s="1485"/>
      <c r="AF1" s="1485"/>
      <c r="AG1" s="1485"/>
      <c r="AH1" s="1485"/>
      <c r="AI1" s="1485"/>
      <c r="AJ1" s="1485"/>
      <c r="AK1" s="1485"/>
      <c r="AL1" s="1485"/>
      <c r="AM1" s="1485"/>
      <c r="AN1" s="1485"/>
      <c r="AO1" s="1485"/>
      <c r="AP1" s="1485"/>
      <c r="AQ1" s="1485"/>
      <c r="AR1" s="1485"/>
      <c r="AS1" s="1485"/>
      <c r="AT1" s="565"/>
      <c r="AU1" s="565"/>
    </row>
    <row r="2" spans="1:71" s="17" customFormat="1" ht="24" customHeight="1" hidden="1">
      <c r="A2" s="1489" t="s">
        <v>153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  <c r="AA2" s="1489"/>
      <c r="AB2" s="1489"/>
      <c r="AC2" s="1489"/>
      <c r="AD2" s="1489"/>
      <c r="AE2" s="1489"/>
      <c r="AF2" s="1489"/>
      <c r="AG2" s="1489"/>
      <c r="AH2" s="1489"/>
      <c r="AI2" s="1489"/>
      <c r="AJ2" s="1489"/>
      <c r="AK2" s="1489"/>
      <c r="AL2" s="1489"/>
      <c r="AM2" s="1489"/>
      <c r="AN2" s="1489"/>
      <c r="AO2" s="1489"/>
      <c r="AP2" s="1489"/>
      <c r="AQ2" s="1489"/>
      <c r="AR2" s="1489"/>
      <c r="AS2" s="1489"/>
      <c r="AT2" s="1489"/>
      <c r="AU2" s="1489"/>
      <c r="AV2" s="1489"/>
      <c r="AW2" s="1489"/>
      <c r="AX2" s="1489"/>
      <c r="AY2" s="1489"/>
      <c r="AZ2" s="1489"/>
      <c r="BA2" s="1489"/>
      <c r="BB2" s="1489"/>
      <c r="BC2" s="1489"/>
      <c r="BD2" s="1489"/>
      <c r="BE2" s="1489"/>
      <c r="BF2" s="1489"/>
      <c r="BG2" s="1489"/>
      <c r="BH2" s="566"/>
      <c r="BI2" s="566"/>
      <c r="BJ2" s="99" t="e">
        <f>BJ3/BJ12</f>
        <v>#DIV/0!</v>
      </c>
      <c r="BK2" s="99"/>
      <c r="BL2" s="1488" t="s">
        <v>95</v>
      </c>
      <c r="BM2" s="1488"/>
      <c r="BN2" s="1488"/>
      <c r="BO2" s="1488"/>
      <c r="BP2" s="1488"/>
      <c r="BQ2" s="1488"/>
      <c r="BR2" s="576"/>
      <c r="BS2" s="576"/>
    </row>
    <row r="3" spans="1:63" ht="15.75" customHeight="1" hidden="1">
      <c r="A3" s="1491" t="s">
        <v>100</v>
      </c>
      <c r="B3" s="1491"/>
      <c r="C3" s="1491"/>
      <c r="D3" s="1491"/>
      <c r="E3" s="1491"/>
      <c r="F3" s="1491"/>
      <c r="G3" s="1491"/>
      <c r="H3" s="1491"/>
      <c r="I3" s="1491"/>
      <c r="J3" s="1491"/>
      <c r="K3" s="1491"/>
      <c r="L3" s="1491"/>
      <c r="M3" s="1491"/>
      <c r="N3" s="1491"/>
      <c r="O3" s="1491"/>
      <c r="P3" s="1491"/>
      <c r="Q3" s="1491"/>
      <c r="R3" s="1491"/>
      <c r="S3" s="1491"/>
      <c r="T3" s="1491"/>
      <c r="U3" s="1491"/>
      <c r="V3" s="1491"/>
      <c r="W3" s="1491"/>
      <c r="X3" s="1491"/>
      <c r="Y3" s="1491"/>
      <c r="Z3" s="1491"/>
      <c r="AA3" s="1491"/>
      <c r="AB3" s="1491"/>
      <c r="AC3" s="1491"/>
      <c r="AD3" s="1491"/>
      <c r="AE3" s="1491"/>
      <c r="AF3" s="1491"/>
      <c r="AG3" s="1491"/>
      <c r="AH3" s="1491"/>
      <c r="AI3" s="1491"/>
      <c r="AJ3" s="1491"/>
      <c r="AK3" s="1491"/>
      <c r="AL3" s="1491"/>
      <c r="AM3" s="1491"/>
      <c r="AN3" s="1491"/>
      <c r="AO3" s="1491"/>
      <c r="AP3" s="1491"/>
      <c r="AQ3" s="1491"/>
      <c r="AR3" s="1491"/>
      <c r="AS3" s="1491"/>
      <c r="AT3" s="1491"/>
      <c r="AU3" s="1491"/>
      <c r="AV3" s="1491"/>
      <c r="AW3" s="1491"/>
      <c r="AX3" s="1491"/>
      <c r="AY3" s="1491"/>
      <c r="AZ3" s="1491"/>
      <c r="BA3" s="1491"/>
      <c r="BB3" s="1491"/>
      <c r="BC3" s="1491"/>
      <c r="BD3" s="1491"/>
      <c r="BE3" s="1491"/>
      <c r="BF3" s="1491"/>
      <c r="BG3" s="1491"/>
      <c r="BH3" s="564"/>
      <c r="BI3" s="564"/>
      <c r="BJ3" s="118">
        <f>BJ6+BJ7</f>
        <v>424141519.4</v>
      </c>
      <c r="BK3" s="118"/>
    </row>
    <row r="4" spans="1:70" ht="39.75" customHeight="1" hidden="1">
      <c r="A4" s="108"/>
      <c r="B4" s="108"/>
      <c r="C4" s="108"/>
      <c r="D4" s="108"/>
      <c r="E4" s="108"/>
      <c r="F4" s="108"/>
      <c r="G4" s="567"/>
      <c r="H4" s="567"/>
      <c r="BL4" s="1492" t="s">
        <v>71</v>
      </c>
      <c r="BM4" s="1492"/>
      <c r="BN4" s="1492"/>
      <c r="BO4" s="1492"/>
      <c r="BP4" s="1492"/>
      <c r="BQ4" s="1492"/>
      <c r="BR4" s="1492"/>
    </row>
    <row r="5" spans="1:77" s="125" customFormat="1" ht="49.5" customHeight="1" hidden="1">
      <c r="A5" s="123" t="s">
        <v>0</v>
      </c>
      <c r="B5" s="123" t="s">
        <v>4</v>
      </c>
      <c r="C5" s="168"/>
      <c r="D5" s="168"/>
      <c r="E5" s="168"/>
      <c r="F5" s="807" t="s">
        <v>9</v>
      </c>
      <c r="G5" s="807"/>
      <c r="H5" s="807"/>
      <c r="I5" s="807" t="s">
        <v>10</v>
      </c>
      <c r="J5" s="807"/>
      <c r="K5" s="807"/>
      <c r="L5" s="807" t="s">
        <v>11</v>
      </c>
      <c r="M5" s="807"/>
      <c r="N5" s="807"/>
      <c r="O5" s="807" t="s">
        <v>12</v>
      </c>
      <c r="P5" s="807"/>
      <c r="Q5" s="807"/>
      <c r="R5" s="807" t="s">
        <v>13</v>
      </c>
      <c r="S5" s="807"/>
      <c r="T5" s="807"/>
      <c r="U5" s="807" t="s">
        <v>14</v>
      </c>
      <c r="V5" s="807"/>
      <c r="W5" s="807"/>
      <c r="X5" s="807" t="s">
        <v>15</v>
      </c>
      <c r="Y5" s="807"/>
      <c r="Z5" s="807"/>
      <c r="AA5" s="807" t="s">
        <v>16</v>
      </c>
      <c r="AB5" s="807"/>
      <c r="AC5" s="807"/>
      <c r="AD5" s="807" t="s">
        <v>17</v>
      </c>
      <c r="AE5" s="807"/>
      <c r="AF5" s="807"/>
      <c r="AG5" s="807" t="s">
        <v>18</v>
      </c>
      <c r="AH5" s="807"/>
      <c r="AI5" s="807"/>
      <c r="AJ5" s="807" t="s">
        <v>19</v>
      </c>
      <c r="AK5" s="807"/>
      <c r="AL5" s="807"/>
      <c r="AM5" s="807" t="s">
        <v>20</v>
      </c>
      <c r="AN5" s="807"/>
      <c r="AO5" s="807"/>
      <c r="AP5" s="807" t="s">
        <v>21</v>
      </c>
      <c r="AQ5" s="807"/>
      <c r="AR5" s="807"/>
      <c r="AS5" s="807" t="s">
        <v>22</v>
      </c>
      <c r="AT5" s="807"/>
      <c r="AU5" s="807"/>
      <c r="AV5" s="807" t="s">
        <v>23</v>
      </c>
      <c r="AW5" s="807"/>
      <c r="AX5" s="807"/>
      <c r="AY5" s="807" t="s">
        <v>24</v>
      </c>
      <c r="AZ5" s="807"/>
      <c r="BA5" s="807"/>
      <c r="BB5" s="807" t="s">
        <v>25</v>
      </c>
      <c r="BC5" s="807"/>
      <c r="BD5" s="807"/>
      <c r="BE5" s="807" t="s">
        <v>26</v>
      </c>
      <c r="BF5" s="807"/>
      <c r="BG5" s="807" t="s">
        <v>27</v>
      </c>
      <c r="BH5" s="807"/>
      <c r="BI5" s="807"/>
      <c r="BJ5" s="807" t="s">
        <v>50</v>
      </c>
      <c r="BK5" s="808"/>
      <c r="BL5" s="84" t="s">
        <v>46</v>
      </c>
      <c r="BM5" s="601" t="s">
        <v>47</v>
      </c>
      <c r="BN5" s="601" t="s">
        <v>48</v>
      </c>
      <c r="BO5" s="602" t="s">
        <v>65</v>
      </c>
      <c r="BP5" s="602" t="s">
        <v>51</v>
      </c>
      <c r="BQ5" s="603" t="s">
        <v>50</v>
      </c>
      <c r="BR5" s="601" t="s">
        <v>55</v>
      </c>
      <c r="BS5" s="601" t="s">
        <v>91</v>
      </c>
      <c r="BU5" s="1494"/>
      <c r="BV5" s="1494"/>
      <c r="BW5" s="1494"/>
      <c r="BX5" s="1494"/>
      <c r="BY5" s="1494"/>
    </row>
    <row r="6" spans="1:71" s="125" customFormat="1" ht="12.75" hidden="1">
      <c r="A6" s="123" t="s">
        <v>66</v>
      </c>
      <c r="B6" s="126">
        <v>211</v>
      </c>
      <c r="C6" s="126"/>
      <c r="D6" s="126"/>
      <c r="E6" s="126"/>
      <c r="F6" s="47">
        <f>'веб мун задание 01.01.2016'!B63+'веб мун задание 01.01.2016'!B44</f>
        <v>36346000</v>
      </c>
      <c r="G6" s="47"/>
      <c r="H6" s="47"/>
      <c r="I6" s="47">
        <f>'веб мун задание 01.01.2016'!C63+'веб мун задание 01.01.2016'!C44</f>
        <v>34919000</v>
      </c>
      <c r="J6" s="47"/>
      <c r="K6" s="47"/>
      <c r="L6" s="47">
        <f>'веб мун задание 01.01.2016'!D63+'веб мун задание 01.01.2016'!D44</f>
        <v>18494000</v>
      </c>
      <c r="M6" s="47"/>
      <c r="N6" s="47"/>
      <c r="O6" s="47">
        <f>'веб мун задание 01.01.2016'!E63+'веб мун задание 01.01.2016'!E44</f>
        <v>27788000</v>
      </c>
      <c r="P6" s="47"/>
      <c r="Q6" s="47"/>
      <c r="R6" s="47">
        <f>'веб мун задание 01.01.2016'!F63+'веб мун задание 01.01.2016'!F44</f>
        <v>18020000</v>
      </c>
      <c r="S6" s="47"/>
      <c r="T6" s="47"/>
      <c r="U6" s="47">
        <f>'веб мун задание 01.01.2016'!G63+'веб мун задание 01.01.2016'!G44</f>
        <v>28225900</v>
      </c>
      <c r="V6" s="47"/>
      <c r="W6" s="47"/>
      <c r="X6" s="47">
        <f>'веб мун задание 01.01.2016'!H63+'веб мун задание 01.01.2016'!H44</f>
        <v>20215000</v>
      </c>
      <c r="Y6" s="47"/>
      <c r="Z6" s="47"/>
      <c r="AA6" s="47">
        <f>'веб мун задание 01.01.2016'!I63+'веб мун задание 01.01.2016'!I44</f>
        <v>38018000</v>
      </c>
      <c r="AB6" s="47"/>
      <c r="AC6" s="47"/>
      <c r="AD6" s="47">
        <f>'веб мун задание 01.01.2016'!J63+'веб мун задание 01.01.2016'!J44</f>
        <v>9906000</v>
      </c>
      <c r="AE6" s="47"/>
      <c r="AF6" s="47"/>
      <c r="AG6" s="47">
        <f>'веб мун задание 01.01.2016'!K63+'веб мун задание 01.01.2016'!K44</f>
        <v>17090000</v>
      </c>
      <c r="AH6" s="47"/>
      <c r="AI6" s="47"/>
      <c r="AJ6" s="47">
        <f>'веб мун задание 01.01.2016'!L63+'веб мун задание 01.01.2016'!L44</f>
        <v>14233000</v>
      </c>
      <c r="AK6" s="47"/>
      <c r="AL6" s="47"/>
      <c r="AM6" s="47">
        <f>'веб мун задание 01.01.2016'!M63+'веб мун задание 01.01.2016'!M44</f>
        <v>9921000</v>
      </c>
      <c r="AN6" s="47"/>
      <c r="AO6" s="47"/>
      <c r="AP6" s="47">
        <f>'веб мун задание 01.01.2016'!N63+'веб мун задание 01.01.2016'!N44</f>
        <v>14185000</v>
      </c>
      <c r="AQ6" s="47"/>
      <c r="AR6" s="47"/>
      <c r="AS6" s="47">
        <f>'веб мун задание 01.01.2016'!O63+'веб мун задание 01.01.2016'!O44</f>
        <v>8778000</v>
      </c>
      <c r="AT6" s="47"/>
      <c r="AU6" s="47"/>
      <c r="AV6" s="47">
        <f>'веб мун задание 01.01.2016'!P63+'веб мун задание 01.01.2016'!P44</f>
        <v>5593000</v>
      </c>
      <c r="AW6" s="47"/>
      <c r="AX6" s="47"/>
      <c r="AY6" s="47">
        <f>'веб мун задание 01.01.2016'!Q63+'веб мун задание 01.01.2016'!Q44</f>
        <v>8649500</v>
      </c>
      <c r="AZ6" s="47"/>
      <c r="BA6" s="47"/>
      <c r="BB6" s="47">
        <f>'веб мун задание 01.01.2016'!R63+'веб мун задание 01.01.2016'!R44</f>
        <v>7325000</v>
      </c>
      <c r="BC6" s="47"/>
      <c r="BD6" s="47"/>
      <c r="BE6" s="47">
        <f>'веб мун задание 01.01.2016'!S63+'веб мун задание 01.01.2016'!S44</f>
        <v>8305300</v>
      </c>
      <c r="BF6" s="47"/>
      <c r="BG6" s="47"/>
      <c r="BH6" s="47"/>
      <c r="BI6" s="47"/>
      <c r="BJ6" s="70">
        <f>SUM(F6:BG6)</f>
        <v>326011700</v>
      </c>
      <c r="BK6" s="809"/>
      <c r="BL6" s="580">
        <f>'веб мун задание 01.01.2016'!V63</f>
        <v>276700</v>
      </c>
      <c r="BM6" s="604">
        <f>'веб мун задание 01.01.2016'!W63</f>
        <v>2270100</v>
      </c>
      <c r="BN6" s="604">
        <f>'веб мун задание 01.01.2016'!X63</f>
        <v>477000</v>
      </c>
      <c r="BO6" s="604">
        <f>'веб мун задание 01.01.2016'!Y63</f>
        <v>271500</v>
      </c>
      <c r="BP6" s="604">
        <f>SUM(BL6:BO6)</f>
        <v>3295300</v>
      </c>
      <c r="BQ6" s="605"/>
      <c r="BR6" s="605"/>
      <c r="BS6" s="597"/>
    </row>
    <row r="7" spans="1:71" s="125" customFormat="1" ht="12.75" hidden="1">
      <c r="A7" s="123" t="s">
        <v>3</v>
      </c>
      <c r="B7" s="126">
        <v>213</v>
      </c>
      <c r="C7" s="126"/>
      <c r="D7" s="126"/>
      <c r="E7" s="126"/>
      <c r="F7" s="810">
        <f>'веб мун задание 01.01.2016'!B46+'веб мун задание 01.01.2016'!B65</f>
        <v>10941000</v>
      </c>
      <c r="G7" s="810"/>
      <c r="H7" s="810"/>
      <c r="I7" s="810">
        <f>'веб мун задание 01.01.2016'!C46+'веб мун задание 01.01.2016'!C65</f>
        <v>10511000</v>
      </c>
      <c r="J7" s="810"/>
      <c r="K7" s="810"/>
      <c r="L7" s="810">
        <f>'веб мун задание 01.01.2016'!D46+'веб мун задание 01.01.2016'!D65</f>
        <v>5567000</v>
      </c>
      <c r="M7" s="810"/>
      <c r="N7" s="810"/>
      <c r="O7" s="810">
        <f>'веб мун задание 01.01.2016'!E46+'веб мун задание 01.01.2016'!E65</f>
        <v>8364000</v>
      </c>
      <c r="P7" s="810"/>
      <c r="Q7" s="810"/>
      <c r="R7" s="810">
        <f>'веб мун задание 01.01.2016'!F46+'веб мун задание 01.01.2016'!F65</f>
        <v>5425000</v>
      </c>
      <c r="S7" s="810"/>
      <c r="T7" s="810"/>
      <c r="U7" s="810">
        <f>'веб мун задание 01.01.2016'!G46+'веб мун задание 01.01.2016'!G65</f>
        <v>8493429.8</v>
      </c>
      <c r="V7" s="810"/>
      <c r="W7" s="810"/>
      <c r="X7" s="810">
        <f>'веб мун задание 01.01.2016'!H46+'веб мун задание 01.01.2016'!H65</f>
        <v>6085000</v>
      </c>
      <c r="Y7" s="810"/>
      <c r="Z7" s="810"/>
      <c r="AA7" s="810">
        <f>'веб мун задание 01.01.2016'!I46+'веб мун задание 01.01.2016'!I65</f>
        <v>11445000</v>
      </c>
      <c r="AB7" s="810"/>
      <c r="AC7" s="810"/>
      <c r="AD7" s="810">
        <f>'веб мун задание 01.01.2016'!J46+'веб мун задание 01.01.2016'!J65</f>
        <v>2981000</v>
      </c>
      <c r="AE7" s="810"/>
      <c r="AF7" s="810"/>
      <c r="AG7" s="810">
        <f>'веб мун задание 01.01.2016'!K46+'веб мун задание 01.01.2016'!K65</f>
        <v>5144000</v>
      </c>
      <c r="AH7" s="810"/>
      <c r="AI7" s="810"/>
      <c r="AJ7" s="810">
        <f>'веб мун задание 01.01.2016'!L46+'веб мун задание 01.01.2016'!L65</f>
        <v>4285000</v>
      </c>
      <c r="AK7" s="810"/>
      <c r="AL7" s="810"/>
      <c r="AM7" s="810">
        <f>'веб мун задание 01.01.2016'!M46+'веб мун задание 01.01.2016'!M65</f>
        <v>2986000</v>
      </c>
      <c r="AN7" s="810"/>
      <c r="AO7" s="810"/>
      <c r="AP7" s="810">
        <f>'веб мун задание 01.01.2016'!N46+'веб мун задание 01.01.2016'!N65</f>
        <v>4270000</v>
      </c>
      <c r="AQ7" s="810"/>
      <c r="AR7" s="810"/>
      <c r="AS7" s="810">
        <f>'веб мун задание 01.01.2016'!O46+'веб мун задание 01.01.2016'!O65</f>
        <v>2642000</v>
      </c>
      <c r="AT7" s="810"/>
      <c r="AU7" s="810"/>
      <c r="AV7" s="810">
        <f>'веб мун задание 01.01.2016'!P46+'веб мун задание 01.01.2016'!P65</f>
        <v>1684000</v>
      </c>
      <c r="AW7" s="810"/>
      <c r="AX7" s="810"/>
      <c r="AY7" s="810">
        <f>'веб мун задание 01.01.2016'!Q46+'веб мун задание 01.01.2016'!Q65</f>
        <v>2603007</v>
      </c>
      <c r="AZ7" s="810"/>
      <c r="BA7" s="810"/>
      <c r="BB7" s="810">
        <f>'веб мун задание 01.01.2016'!R46+'веб мун задание 01.01.2016'!R65</f>
        <v>2203946</v>
      </c>
      <c r="BC7" s="810"/>
      <c r="BD7" s="810"/>
      <c r="BE7" s="810">
        <f>'веб мун задание 01.01.2016'!S46+'веб мун задание 01.01.2016'!S65</f>
        <v>2499436.6</v>
      </c>
      <c r="BF7" s="810"/>
      <c r="BG7" s="810"/>
      <c r="BH7" s="810"/>
      <c r="BI7" s="810"/>
      <c r="BJ7" s="70">
        <f>SUM(F7:BG7)</f>
        <v>98129819.39999999</v>
      </c>
      <c r="BK7" s="809"/>
      <c r="BL7" s="580">
        <f>'веб мун задание 01.01.2016'!V65</f>
        <v>83563.4</v>
      </c>
      <c r="BM7" s="604">
        <f>'веб мун задание 01.01.2016'!W65</f>
        <v>685570.2</v>
      </c>
      <c r="BN7" s="604">
        <f>'веб мун задание 01.01.2016'!X65</f>
        <v>144054</v>
      </c>
      <c r="BO7" s="604">
        <f>'веб мун задание 01.01.2016'!Y65</f>
        <v>81993</v>
      </c>
      <c r="BP7" s="604">
        <f>SUM(BL7:BO7)</f>
        <v>995180.6</v>
      </c>
      <c r="BQ7" s="605"/>
      <c r="BR7" s="605"/>
      <c r="BS7" s="597"/>
    </row>
    <row r="8" spans="1:71" s="125" customFormat="1" ht="12.75" hidden="1">
      <c r="A8" s="123"/>
      <c r="B8" s="126">
        <v>226</v>
      </c>
      <c r="C8" s="126"/>
      <c r="D8" s="126"/>
      <c r="E8" s="126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10"/>
      <c r="AH8" s="810"/>
      <c r="AI8" s="810"/>
      <c r="AJ8" s="810"/>
      <c r="AK8" s="810"/>
      <c r="AL8" s="810"/>
      <c r="AM8" s="810"/>
      <c r="AN8" s="810"/>
      <c r="AO8" s="810"/>
      <c r="AP8" s="810"/>
      <c r="AQ8" s="810"/>
      <c r="AR8" s="810"/>
      <c r="AS8" s="810"/>
      <c r="AT8" s="810"/>
      <c r="AU8" s="810"/>
      <c r="AV8" s="810"/>
      <c r="AW8" s="810"/>
      <c r="AX8" s="810"/>
      <c r="AY8" s="810"/>
      <c r="AZ8" s="810"/>
      <c r="BA8" s="810"/>
      <c r="BB8" s="810"/>
      <c r="BC8" s="810"/>
      <c r="BD8" s="810"/>
      <c r="BE8" s="810"/>
      <c r="BF8" s="810"/>
      <c r="BG8" s="810"/>
      <c r="BH8" s="810"/>
      <c r="BI8" s="810"/>
      <c r="BJ8" s="70">
        <f>SUM(F8:BG8)</f>
        <v>0</v>
      </c>
      <c r="BK8" s="809"/>
      <c r="BL8" s="583"/>
      <c r="BM8" s="606"/>
      <c r="BN8" s="606"/>
      <c r="BO8" s="606"/>
      <c r="BP8" s="606"/>
      <c r="BQ8" s="605"/>
      <c r="BR8" s="605"/>
      <c r="BS8" s="597"/>
    </row>
    <row r="9" spans="1:71" s="125" customFormat="1" ht="12.75" hidden="1">
      <c r="A9" s="123" t="s">
        <v>67</v>
      </c>
      <c r="B9" s="126">
        <v>310</v>
      </c>
      <c r="C9" s="126"/>
      <c r="D9" s="126"/>
      <c r="E9" s="126"/>
      <c r="F9" s="47">
        <f>'веб мун задание 01.01.2016'!B73</f>
        <v>882000</v>
      </c>
      <c r="G9" s="47"/>
      <c r="H9" s="47"/>
      <c r="I9" s="47">
        <f>'веб мун задание 01.01.2016'!C73</f>
        <v>905000</v>
      </c>
      <c r="J9" s="47"/>
      <c r="K9" s="47"/>
      <c r="L9" s="47">
        <f>'веб мун задание 01.01.2016'!D73</f>
        <v>480000</v>
      </c>
      <c r="M9" s="47"/>
      <c r="N9" s="47"/>
      <c r="O9" s="47">
        <f>'веб мун задание 01.01.2016'!E73</f>
        <v>722000</v>
      </c>
      <c r="P9" s="47"/>
      <c r="Q9" s="47"/>
      <c r="R9" s="47">
        <f>'веб мун задание 01.01.2016'!F73</f>
        <v>532000</v>
      </c>
      <c r="S9" s="47"/>
      <c r="T9" s="47"/>
      <c r="U9" s="47">
        <f>'веб мун задание 01.01.2016'!G73</f>
        <v>792000</v>
      </c>
      <c r="V9" s="47"/>
      <c r="W9" s="47"/>
      <c r="X9" s="47">
        <f>'веб мун задание 01.01.2016'!H73</f>
        <v>523000</v>
      </c>
      <c r="Y9" s="47"/>
      <c r="Z9" s="47"/>
      <c r="AA9" s="47">
        <f>'веб мун задание 01.01.2016'!I73</f>
        <v>987000</v>
      </c>
      <c r="AB9" s="47"/>
      <c r="AC9" s="47"/>
      <c r="AD9" s="47">
        <f>'веб мун задание 01.01.2016'!J73</f>
        <v>259000</v>
      </c>
      <c r="AE9" s="47"/>
      <c r="AF9" s="47"/>
      <c r="AG9" s="47">
        <f>'веб мун задание 01.01.2016'!K73</f>
        <v>445000</v>
      </c>
      <c r="AH9" s="47"/>
      <c r="AI9" s="47"/>
      <c r="AJ9" s="47">
        <f>'веб мун задание 01.01.2016'!L73</f>
        <v>346000</v>
      </c>
      <c r="AK9" s="47"/>
      <c r="AL9" s="47"/>
      <c r="AM9" s="47">
        <f>'веб мун задание 01.01.2016'!M73</f>
        <v>271000</v>
      </c>
      <c r="AN9" s="47"/>
      <c r="AO9" s="47"/>
      <c r="AP9" s="47">
        <f>'веб мун задание 01.01.2016'!N73</f>
        <v>348000</v>
      </c>
      <c r="AQ9" s="47"/>
      <c r="AR9" s="47"/>
      <c r="AS9" s="47">
        <f>'веб мун задание 01.01.2016'!O73</f>
        <v>243000</v>
      </c>
      <c r="AT9" s="47"/>
      <c r="AU9" s="47"/>
      <c r="AV9" s="47">
        <f>'веб мун задание 01.01.2016'!P73</f>
        <v>147000</v>
      </c>
      <c r="AW9" s="47"/>
      <c r="AX9" s="47"/>
      <c r="AY9" s="47">
        <f>'веб мун задание 01.01.2016'!Q73</f>
        <v>233000</v>
      </c>
      <c r="AZ9" s="47"/>
      <c r="BA9" s="47"/>
      <c r="BB9" s="47">
        <f>'веб мун задание 01.01.2016'!R73</f>
        <v>214000</v>
      </c>
      <c r="BC9" s="47"/>
      <c r="BD9" s="47"/>
      <c r="BE9" s="47">
        <f>'веб мун задание 01.01.2016'!S73</f>
        <v>224000</v>
      </c>
      <c r="BF9" s="47"/>
      <c r="BG9" s="47"/>
      <c r="BH9" s="47"/>
      <c r="BI9" s="47"/>
      <c r="BJ9" s="70">
        <f>SUM(F9:BG9)</f>
        <v>8553000</v>
      </c>
      <c r="BK9" s="809"/>
      <c r="BL9" s="580">
        <f>'веб мун задание 01.01.2016'!V73</f>
        <v>0</v>
      </c>
      <c r="BM9" s="604">
        <f>'веб мун задание 01.01.2016'!W73</f>
        <v>0</v>
      </c>
      <c r="BN9" s="604">
        <f>'веб мун задание 01.01.2016'!X73</f>
        <v>0</v>
      </c>
      <c r="BO9" s="604">
        <f>'веб мун задание 01.01.2016'!Y73</f>
        <v>0</v>
      </c>
      <c r="BP9" s="604">
        <f>SUM(BL9:BO9)</f>
        <v>0</v>
      </c>
      <c r="BQ9" s="605"/>
      <c r="BR9" s="605"/>
      <c r="BS9" s="597"/>
    </row>
    <row r="10" spans="1:71" s="125" customFormat="1" ht="12.75" hidden="1">
      <c r="A10" s="123"/>
      <c r="B10" s="126">
        <v>340</v>
      </c>
      <c r="C10" s="126"/>
      <c r="D10" s="126"/>
      <c r="E10" s="126"/>
      <c r="F10" s="47">
        <f>'веб мун задание 01.01.2016'!B74</f>
        <v>0</v>
      </c>
      <c r="G10" s="47"/>
      <c r="H10" s="47"/>
      <c r="I10" s="47">
        <f>'веб мун задание 01.01.2016'!C74</f>
        <v>0</v>
      </c>
      <c r="J10" s="47"/>
      <c r="K10" s="47"/>
      <c r="L10" s="47">
        <f>'веб мун задание 01.01.2016'!D74</f>
        <v>0</v>
      </c>
      <c r="M10" s="47"/>
      <c r="N10" s="47"/>
      <c r="O10" s="47">
        <f>'веб мун задание 01.01.2016'!E74</f>
        <v>0</v>
      </c>
      <c r="P10" s="47"/>
      <c r="Q10" s="47"/>
      <c r="R10" s="47">
        <f>'веб мун задание 01.01.2016'!F74</f>
        <v>0</v>
      </c>
      <c r="S10" s="47"/>
      <c r="T10" s="47"/>
      <c r="U10" s="47">
        <f>'веб мун задание 01.01.2016'!G74</f>
        <v>0</v>
      </c>
      <c r="V10" s="47"/>
      <c r="W10" s="47"/>
      <c r="X10" s="47">
        <f>'веб мун задание 01.01.2016'!H74</f>
        <v>0</v>
      </c>
      <c r="Y10" s="47"/>
      <c r="Z10" s="47"/>
      <c r="AA10" s="47">
        <f>'веб мун задание 01.01.2016'!I74</f>
        <v>0</v>
      </c>
      <c r="AB10" s="47"/>
      <c r="AC10" s="47"/>
      <c r="AD10" s="47">
        <f>'веб мун задание 01.01.2016'!J74</f>
        <v>0</v>
      </c>
      <c r="AE10" s="47"/>
      <c r="AF10" s="47"/>
      <c r="AG10" s="47">
        <f>'веб мун задание 01.01.2016'!K74</f>
        <v>0</v>
      </c>
      <c r="AH10" s="47"/>
      <c r="AI10" s="47"/>
      <c r="AJ10" s="47">
        <f>'веб мун задание 01.01.2016'!L74</f>
        <v>0</v>
      </c>
      <c r="AK10" s="47"/>
      <c r="AL10" s="47"/>
      <c r="AM10" s="47">
        <f>'веб мун задание 01.01.2016'!M74</f>
        <v>0</v>
      </c>
      <c r="AN10" s="47"/>
      <c r="AO10" s="47"/>
      <c r="AP10" s="47">
        <f>'веб мун задание 01.01.2016'!N74</f>
        <v>0</v>
      </c>
      <c r="AQ10" s="47"/>
      <c r="AR10" s="47"/>
      <c r="AS10" s="47">
        <f>'веб мун задание 01.01.2016'!O74</f>
        <v>0</v>
      </c>
      <c r="AT10" s="47"/>
      <c r="AU10" s="47"/>
      <c r="AV10" s="47">
        <f>'веб мун задание 01.01.2016'!P74</f>
        <v>0</v>
      </c>
      <c r="AW10" s="47"/>
      <c r="AX10" s="47"/>
      <c r="AY10" s="47">
        <f>'веб мун задание 01.01.2016'!Q74</f>
        <v>0</v>
      </c>
      <c r="AZ10" s="47"/>
      <c r="BA10" s="47"/>
      <c r="BB10" s="47">
        <f>'веб мун задание 01.01.2016'!R74</f>
        <v>0</v>
      </c>
      <c r="BC10" s="47"/>
      <c r="BD10" s="47"/>
      <c r="BE10" s="47">
        <f>'веб мун задание 01.01.2016'!S74</f>
        <v>0</v>
      </c>
      <c r="BF10" s="47"/>
      <c r="BG10" s="47"/>
      <c r="BH10" s="47"/>
      <c r="BI10" s="47"/>
      <c r="BJ10" s="70">
        <f>SUM(F10:BG10)</f>
        <v>0</v>
      </c>
      <c r="BK10" s="809"/>
      <c r="BL10" s="115"/>
      <c r="BM10" s="139"/>
      <c r="BN10" s="139"/>
      <c r="BO10" s="139"/>
      <c r="BP10" s="604">
        <f>SUM(BL10:BO10)</f>
        <v>0</v>
      </c>
      <c r="BQ10" s="607"/>
      <c r="BR10" s="607">
        <f>BR12*BR116</f>
        <v>0</v>
      </c>
      <c r="BS10" s="597"/>
    </row>
    <row r="11" spans="1:71" s="125" customFormat="1" ht="12.75" hidden="1">
      <c r="A11" s="123" t="s">
        <v>5</v>
      </c>
      <c r="B11" s="126"/>
      <c r="C11" s="126"/>
      <c r="D11" s="126"/>
      <c r="E11" s="126"/>
      <c r="F11" s="47">
        <f>SUM(F6:F10)</f>
        <v>48169000</v>
      </c>
      <c r="G11" s="47"/>
      <c r="H11" s="47"/>
      <c r="I11" s="47">
        <f>SUM(I6:I10)</f>
        <v>46335000</v>
      </c>
      <c r="J11" s="47"/>
      <c r="K11" s="47"/>
      <c r="L11" s="47">
        <f>SUM(L6:L10)</f>
        <v>24541000</v>
      </c>
      <c r="M11" s="47"/>
      <c r="N11" s="47"/>
      <c r="O11" s="47">
        <f>SUM(O6:O10)</f>
        <v>36874000</v>
      </c>
      <c r="P11" s="47"/>
      <c r="Q11" s="47"/>
      <c r="R11" s="47">
        <f>SUM(R6:R10)</f>
        <v>23977000</v>
      </c>
      <c r="S11" s="47"/>
      <c r="T11" s="47"/>
      <c r="U11" s="47">
        <f>SUM(U6:U10)</f>
        <v>37511329.8</v>
      </c>
      <c r="V11" s="47"/>
      <c r="W11" s="47"/>
      <c r="X11" s="47">
        <f>SUM(X6:X10)</f>
        <v>26823000</v>
      </c>
      <c r="Y11" s="47"/>
      <c r="Z11" s="47"/>
      <c r="AA11" s="47">
        <f>SUM(AA6:AA10)</f>
        <v>50450000</v>
      </c>
      <c r="AB11" s="47"/>
      <c r="AC11" s="47"/>
      <c r="AD11" s="47">
        <f>SUM(AD6:AD10)</f>
        <v>13146000</v>
      </c>
      <c r="AE11" s="47"/>
      <c r="AF11" s="47"/>
      <c r="AG11" s="47">
        <f>SUM(AG6:AG10)</f>
        <v>22679000</v>
      </c>
      <c r="AH11" s="47"/>
      <c r="AI11" s="47"/>
      <c r="AJ11" s="47">
        <f>SUM(AJ6:AJ10)</f>
        <v>18864000</v>
      </c>
      <c r="AK11" s="47"/>
      <c r="AL11" s="47"/>
      <c r="AM11" s="47">
        <f>SUM(AM6:AM10)</f>
        <v>13178000</v>
      </c>
      <c r="AN11" s="47"/>
      <c r="AO11" s="47"/>
      <c r="AP11" s="47">
        <f>SUM(AP6:AP10)</f>
        <v>18803000</v>
      </c>
      <c r="AQ11" s="47"/>
      <c r="AR11" s="47"/>
      <c r="AS11" s="47">
        <f>SUM(AS6:AS10)</f>
        <v>11663000</v>
      </c>
      <c r="AT11" s="47"/>
      <c r="AU11" s="47"/>
      <c r="AV11" s="47">
        <f>SUM(AV6:AV10)</f>
        <v>7424000</v>
      </c>
      <c r="AW11" s="47"/>
      <c r="AX11" s="47"/>
      <c r="AY11" s="47">
        <f>SUM(AY6:AY10)</f>
        <v>11485507</v>
      </c>
      <c r="AZ11" s="47"/>
      <c r="BA11" s="47"/>
      <c r="BB11" s="47">
        <f>SUM(BB6:BB10)</f>
        <v>9742946</v>
      </c>
      <c r="BC11" s="47"/>
      <c r="BD11" s="47"/>
      <c r="BE11" s="47">
        <f>SUM(BE6:BE10)</f>
        <v>11028736.6</v>
      </c>
      <c r="BF11" s="47"/>
      <c r="BG11" s="47">
        <f>SUM(BG6:BG10)</f>
        <v>0</v>
      </c>
      <c r="BH11" s="47"/>
      <c r="BI11" s="47"/>
      <c r="BJ11" s="47">
        <f>SUM(BJ6:BJ10)</f>
        <v>432694519.4</v>
      </c>
      <c r="BK11" s="717"/>
      <c r="BL11" s="115">
        <f aca="true" t="shared" si="0" ref="BL11:BR11">SUM(BL6:BL10)</f>
        <v>360263.4</v>
      </c>
      <c r="BM11" s="139">
        <f t="shared" si="0"/>
        <v>2955670.2</v>
      </c>
      <c r="BN11" s="139">
        <f t="shared" si="0"/>
        <v>621054</v>
      </c>
      <c r="BO11" s="139">
        <f t="shared" si="0"/>
        <v>353493</v>
      </c>
      <c r="BP11" s="139">
        <f t="shared" si="0"/>
        <v>4290480.6</v>
      </c>
      <c r="BQ11" s="607">
        <f t="shared" si="0"/>
        <v>0</v>
      </c>
      <c r="BR11" s="607">
        <f t="shared" si="0"/>
        <v>0</v>
      </c>
      <c r="BS11" s="597"/>
    </row>
    <row r="12" spans="1:71" s="135" customFormat="1" ht="12.75" hidden="1">
      <c r="A12" s="131" t="s">
        <v>96</v>
      </c>
      <c r="B12" s="132"/>
      <c r="C12" s="132"/>
      <c r="D12" s="132"/>
      <c r="E12" s="132"/>
      <c r="F12" s="100">
        <f>F39</f>
        <v>0</v>
      </c>
      <c r="G12" s="100"/>
      <c r="H12" s="100"/>
      <c r="I12" s="100">
        <f>I39</f>
        <v>0</v>
      </c>
      <c r="J12" s="100"/>
      <c r="K12" s="100"/>
      <c r="L12" s="100">
        <f>L39</f>
        <v>0</v>
      </c>
      <c r="M12" s="100"/>
      <c r="N12" s="100"/>
      <c r="O12" s="100">
        <f>O39</f>
        <v>0</v>
      </c>
      <c r="P12" s="100"/>
      <c r="Q12" s="100"/>
      <c r="R12" s="100">
        <f>R39</f>
        <v>0</v>
      </c>
      <c r="S12" s="100"/>
      <c r="T12" s="100"/>
      <c r="U12" s="100">
        <f>U39</f>
        <v>0</v>
      </c>
      <c r="V12" s="100"/>
      <c r="W12" s="100"/>
      <c r="X12" s="100">
        <f>X39</f>
        <v>0</v>
      </c>
      <c r="Y12" s="100"/>
      <c r="Z12" s="100"/>
      <c r="AA12" s="100">
        <f>AA39</f>
        <v>0</v>
      </c>
      <c r="AB12" s="100"/>
      <c r="AC12" s="100"/>
      <c r="AD12" s="100">
        <f>AD39</f>
        <v>0</v>
      </c>
      <c r="AE12" s="100"/>
      <c r="AF12" s="100"/>
      <c r="AG12" s="100">
        <f>AG39</f>
        <v>0</v>
      </c>
      <c r="AH12" s="100"/>
      <c r="AI12" s="100"/>
      <c r="AJ12" s="100">
        <f>AJ39</f>
        <v>0</v>
      </c>
      <c r="AK12" s="100"/>
      <c r="AL12" s="100"/>
      <c r="AM12" s="100">
        <f>AM39</f>
        <v>0</v>
      </c>
      <c r="AN12" s="100"/>
      <c r="AO12" s="100"/>
      <c r="AP12" s="100">
        <f>AP39</f>
        <v>0</v>
      </c>
      <c r="AQ12" s="100"/>
      <c r="AR12" s="100"/>
      <c r="AS12" s="100">
        <f>AS39</f>
        <v>0</v>
      </c>
      <c r="AT12" s="100"/>
      <c r="AU12" s="100"/>
      <c r="AV12" s="100">
        <f>AV39</f>
        <v>0</v>
      </c>
      <c r="AW12" s="100"/>
      <c r="AX12" s="100"/>
      <c r="AY12" s="100">
        <f>AY39</f>
        <v>0</v>
      </c>
      <c r="AZ12" s="100"/>
      <c r="BA12" s="100"/>
      <c r="BB12" s="100">
        <f>BB39</f>
        <v>0</v>
      </c>
      <c r="BC12" s="100"/>
      <c r="BD12" s="100"/>
      <c r="BE12" s="100">
        <f>BE39</f>
        <v>0</v>
      </c>
      <c r="BF12" s="100"/>
      <c r="BG12" s="111"/>
      <c r="BH12" s="111"/>
      <c r="BI12" s="111"/>
      <c r="BJ12" s="111">
        <f>SUM(F12:BG12)</f>
        <v>0</v>
      </c>
      <c r="BK12" s="811"/>
      <c r="BL12" s="589"/>
      <c r="BM12" s="611"/>
      <c r="BN12" s="611"/>
      <c r="BO12" s="611"/>
      <c r="BP12" s="612">
        <f>SUM(BL12:BO12)</f>
        <v>0</v>
      </c>
      <c r="BQ12" s="613"/>
      <c r="BR12" s="613"/>
      <c r="BS12" s="614"/>
    </row>
    <row r="13" spans="1:71" s="125" customFormat="1" ht="12.75" hidden="1">
      <c r="A13" s="123" t="s">
        <v>69</v>
      </c>
      <c r="B13" s="126"/>
      <c r="C13" s="126"/>
      <c r="D13" s="126"/>
      <c r="E13" s="126"/>
      <c r="F13" s="47" t="e">
        <f>F11/F12</f>
        <v>#DIV/0!</v>
      </c>
      <c r="G13" s="47"/>
      <c r="H13" s="47"/>
      <c r="I13" s="47" t="e">
        <f>I11/I12</f>
        <v>#DIV/0!</v>
      </c>
      <c r="J13" s="47"/>
      <c r="K13" s="47"/>
      <c r="L13" s="47" t="e">
        <f>L11/L12</f>
        <v>#DIV/0!</v>
      </c>
      <c r="M13" s="47"/>
      <c r="N13" s="47"/>
      <c r="O13" s="47">
        <v>0</v>
      </c>
      <c r="P13" s="47"/>
      <c r="Q13" s="47"/>
      <c r="R13" s="47" t="e">
        <f>R11/R12</f>
        <v>#DIV/0!</v>
      </c>
      <c r="S13" s="47"/>
      <c r="T13" s="47"/>
      <c r="U13" s="47" t="e">
        <f>U11/U12</f>
        <v>#DIV/0!</v>
      </c>
      <c r="V13" s="47"/>
      <c r="W13" s="47"/>
      <c r="X13" s="47" t="e">
        <f>X11/X12</f>
        <v>#DIV/0!</v>
      </c>
      <c r="Y13" s="47"/>
      <c r="Z13" s="47"/>
      <c r="AA13" s="47" t="e">
        <f>AA11/AA12</f>
        <v>#DIV/0!</v>
      </c>
      <c r="AB13" s="47"/>
      <c r="AC13" s="47"/>
      <c r="AD13" s="47" t="e">
        <f>AD11/AD12</f>
        <v>#DIV/0!</v>
      </c>
      <c r="AE13" s="47"/>
      <c r="AF13" s="47"/>
      <c r="AG13" s="47" t="e">
        <f>AG11/AG12</f>
        <v>#DIV/0!</v>
      </c>
      <c r="AH13" s="47"/>
      <c r="AI13" s="47"/>
      <c r="AJ13" s="47" t="e">
        <f>AJ11/AJ12</f>
        <v>#DIV/0!</v>
      </c>
      <c r="AK13" s="47"/>
      <c r="AL13" s="47"/>
      <c r="AM13" s="47" t="e">
        <f>AM11/AM12</f>
        <v>#DIV/0!</v>
      </c>
      <c r="AN13" s="47"/>
      <c r="AO13" s="47"/>
      <c r="AP13" s="47" t="e">
        <f>AP11/AP12</f>
        <v>#DIV/0!</v>
      </c>
      <c r="AQ13" s="47"/>
      <c r="AR13" s="47"/>
      <c r="AS13" s="47" t="e">
        <f>AS11/AS12</f>
        <v>#DIV/0!</v>
      </c>
      <c r="AT13" s="47"/>
      <c r="AU13" s="47"/>
      <c r="AV13" s="47" t="e">
        <f>AV11/AV12</f>
        <v>#DIV/0!</v>
      </c>
      <c r="AW13" s="47"/>
      <c r="AX13" s="47"/>
      <c r="AY13" s="47" t="e">
        <f>AY11/AY12</f>
        <v>#DIV/0!</v>
      </c>
      <c r="AZ13" s="47"/>
      <c r="BA13" s="47"/>
      <c r="BB13" s="47" t="e">
        <f>BB11/BB12</f>
        <v>#DIV/0!</v>
      </c>
      <c r="BC13" s="47"/>
      <c r="BD13" s="47"/>
      <c r="BE13" s="47" t="e">
        <f>BE11/BE12</f>
        <v>#DIV/0!</v>
      </c>
      <c r="BF13" s="47"/>
      <c r="BG13" s="47">
        <v>0</v>
      </c>
      <c r="BH13" s="47"/>
      <c r="BI13" s="47"/>
      <c r="BJ13" s="70" t="e">
        <f>BJ11/BJ12</f>
        <v>#DIV/0!</v>
      </c>
      <c r="BK13" s="809"/>
      <c r="BL13" s="122" t="e">
        <f aca="true" t="shared" si="1" ref="BL13:BR13">BL11/BL12</f>
        <v>#DIV/0!</v>
      </c>
      <c r="BM13" s="138" t="e">
        <f t="shared" si="1"/>
        <v>#DIV/0!</v>
      </c>
      <c r="BN13" s="138" t="e">
        <f t="shared" si="1"/>
        <v>#DIV/0!</v>
      </c>
      <c r="BO13" s="138" t="e">
        <f t="shared" si="1"/>
        <v>#DIV/0!</v>
      </c>
      <c r="BP13" s="138" t="e">
        <f t="shared" si="1"/>
        <v>#DIV/0!</v>
      </c>
      <c r="BQ13" s="138" t="e">
        <f t="shared" si="1"/>
        <v>#DIV/0!</v>
      </c>
      <c r="BR13" s="138" t="e">
        <f t="shared" si="1"/>
        <v>#DIV/0!</v>
      </c>
      <c r="BS13" s="597"/>
    </row>
    <row r="14" spans="1:71" s="25" customFormat="1" ht="15.75" hidden="1">
      <c r="A14" s="1486" t="s">
        <v>104</v>
      </c>
      <c r="B14" s="1486"/>
      <c r="C14" s="1486"/>
      <c r="D14" s="1486"/>
      <c r="E14" s="1486"/>
      <c r="F14" s="1486"/>
      <c r="G14" s="1486"/>
      <c r="H14" s="1486"/>
      <c r="I14" s="1486"/>
      <c r="J14" s="1486"/>
      <c r="K14" s="1486"/>
      <c r="L14" s="1486"/>
      <c r="M14" s="1486"/>
      <c r="N14" s="1486"/>
      <c r="O14" s="1486"/>
      <c r="P14" s="1486"/>
      <c r="Q14" s="1486"/>
      <c r="R14" s="1486"/>
      <c r="S14" s="1486"/>
      <c r="T14" s="1486"/>
      <c r="U14" s="1486"/>
      <c r="V14" s="1486"/>
      <c r="W14" s="1486"/>
      <c r="X14" s="1486"/>
      <c r="Y14" s="1486"/>
      <c r="Z14" s="1486"/>
      <c r="AA14" s="1486"/>
      <c r="AB14" s="1486"/>
      <c r="AC14" s="1486"/>
      <c r="AD14" s="1486"/>
      <c r="AE14" s="1486"/>
      <c r="AF14" s="1486"/>
      <c r="AG14" s="1486"/>
      <c r="AH14" s="1486"/>
      <c r="AI14" s="1486"/>
      <c r="AJ14" s="1486"/>
      <c r="AK14" s="1486"/>
      <c r="AL14" s="1486"/>
      <c r="AM14" s="1486"/>
      <c r="AN14" s="1486"/>
      <c r="AO14" s="1486"/>
      <c r="AP14" s="1486"/>
      <c r="AQ14" s="1486"/>
      <c r="AR14" s="1486"/>
      <c r="AS14" s="1486"/>
      <c r="AT14" s="1486"/>
      <c r="AU14" s="1486"/>
      <c r="AV14" s="1486"/>
      <c r="AW14" s="1486"/>
      <c r="AX14" s="1486"/>
      <c r="AY14" s="1486"/>
      <c r="AZ14" s="1486"/>
      <c r="BA14" s="1486"/>
      <c r="BB14" s="1486"/>
      <c r="BC14" s="1486"/>
      <c r="BD14" s="1486"/>
      <c r="BE14" s="1486"/>
      <c r="BF14" s="1486"/>
      <c r="BG14" s="1486"/>
      <c r="BH14" s="566"/>
      <c r="BI14" s="566"/>
      <c r="BJ14" s="121"/>
      <c r="BK14" s="121"/>
      <c r="BL14" s="122"/>
      <c r="BM14" s="197"/>
      <c r="BN14" s="197"/>
      <c r="BO14" s="197"/>
      <c r="BP14" s="197"/>
      <c r="BQ14" s="197"/>
      <c r="BR14" s="197"/>
      <c r="BS14" s="687"/>
    </row>
    <row r="15" spans="1:71" s="25" customFormat="1" ht="41.25" customHeight="1" hidden="1">
      <c r="A15" s="193" t="s">
        <v>0</v>
      </c>
      <c r="B15" s="193" t="s">
        <v>4</v>
      </c>
      <c r="C15" s="753"/>
      <c r="D15" s="753"/>
      <c r="E15" s="753"/>
      <c r="F15" s="807" t="s">
        <v>9</v>
      </c>
      <c r="G15" s="807"/>
      <c r="H15" s="807"/>
      <c r="I15" s="807" t="s">
        <v>10</v>
      </c>
      <c r="J15" s="807"/>
      <c r="K15" s="807"/>
      <c r="L15" s="807" t="s">
        <v>11</v>
      </c>
      <c r="M15" s="807"/>
      <c r="N15" s="807"/>
      <c r="O15" s="807" t="s">
        <v>12</v>
      </c>
      <c r="P15" s="807"/>
      <c r="Q15" s="807"/>
      <c r="R15" s="807" t="s">
        <v>13</v>
      </c>
      <c r="S15" s="807"/>
      <c r="T15" s="807"/>
      <c r="U15" s="807" t="s">
        <v>14</v>
      </c>
      <c r="V15" s="807"/>
      <c r="W15" s="807"/>
      <c r="X15" s="807" t="s">
        <v>15</v>
      </c>
      <c r="Y15" s="807"/>
      <c r="Z15" s="807"/>
      <c r="AA15" s="807" t="s">
        <v>16</v>
      </c>
      <c r="AB15" s="807"/>
      <c r="AC15" s="807"/>
      <c r="AD15" s="807" t="s">
        <v>17</v>
      </c>
      <c r="AE15" s="807"/>
      <c r="AF15" s="807"/>
      <c r="AG15" s="807" t="s">
        <v>18</v>
      </c>
      <c r="AH15" s="807"/>
      <c r="AI15" s="807"/>
      <c r="AJ15" s="807" t="s">
        <v>19</v>
      </c>
      <c r="AK15" s="807"/>
      <c r="AL15" s="807"/>
      <c r="AM15" s="807" t="s">
        <v>20</v>
      </c>
      <c r="AN15" s="807"/>
      <c r="AO15" s="807"/>
      <c r="AP15" s="807" t="s">
        <v>21</v>
      </c>
      <c r="AQ15" s="807"/>
      <c r="AR15" s="807"/>
      <c r="AS15" s="807" t="s">
        <v>22</v>
      </c>
      <c r="AT15" s="807"/>
      <c r="AU15" s="807"/>
      <c r="AV15" s="807" t="s">
        <v>23</v>
      </c>
      <c r="AW15" s="807"/>
      <c r="AX15" s="807"/>
      <c r="AY15" s="807" t="s">
        <v>24</v>
      </c>
      <c r="AZ15" s="807"/>
      <c r="BA15" s="807"/>
      <c r="BB15" s="807" t="s">
        <v>25</v>
      </c>
      <c r="BC15" s="807"/>
      <c r="BD15" s="807"/>
      <c r="BE15" s="807" t="s">
        <v>26</v>
      </c>
      <c r="BF15" s="807"/>
      <c r="BG15" s="807" t="s">
        <v>27</v>
      </c>
      <c r="BH15" s="807"/>
      <c r="BI15" s="807"/>
      <c r="BJ15" s="807" t="s">
        <v>50</v>
      </c>
      <c r="BK15" s="808"/>
      <c r="BL15" s="84" t="s">
        <v>46</v>
      </c>
      <c r="BM15" s="688" t="s">
        <v>47</v>
      </c>
      <c r="BN15" s="688" t="s">
        <v>48</v>
      </c>
      <c r="BO15" s="689" t="s">
        <v>65</v>
      </c>
      <c r="BP15" s="689" t="s">
        <v>51</v>
      </c>
      <c r="BQ15" s="690" t="s">
        <v>50</v>
      </c>
      <c r="BR15" s="688" t="s">
        <v>55</v>
      </c>
      <c r="BS15" s="688" t="s">
        <v>91</v>
      </c>
    </row>
    <row r="16" spans="1:71" s="25" customFormat="1" ht="12.75" hidden="1">
      <c r="A16" s="193" t="s">
        <v>66</v>
      </c>
      <c r="B16" s="194">
        <v>211</v>
      </c>
      <c r="C16" s="194"/>
      <c r="D16" s="194"/>
      <c r="E16" s="194"/>
      <c r="F16" s="47" t="e">
        <f>F6/F12</f>
        <v>#DIV/0!</v>
      </c>
      <c r="G16" s="47"/>
      <c r="H16" s="47"/>
      <c r="I16" s="47" t="e">
        <f>I6/I12</f>
        <v>#DIV/0!</v>
      </c>
      <c r="J16" s="47"/>
      <c r="K16" s="47"/>
      <c r="L16" s="47" t="e">
        <f>L6/L12</f>
        <v>#DIV/0!</v>
      </c>
      <c r="M16" s="47"/>
      <c r="N16" s="47"/>
      <c r="O16" s="47" t="e">
        <f>O6/O12</f>
        <v>#DIV/0!</v>
      </c>
      <c r="P16" s="47"/>
      <c r="Q16" s="47"/>
      <c r="R16" s="47" t="e">
        <f>R6/R12</f>
        <v>#DIV/0!</v>
      </c>
      <c r="S16" s="47"/>
      <c r="T16" s="47"/>
      <c r="U16" s="47" t="e">
        <f>U6/U12</f>
        <v>#DIV/0!</v>
      </c>
      <c r="V16" s="47"/>
      <c r="W16" s="47"/>
      <c r="X16" s="47" t="e">
        <f>X6/X12</f>
        <v>#DIV/0!</v>
      </c>
      <c r="Y16" s="47"/>
      <c r="Z16" s="47"/>
      <c r="AA16" s="47" t="e">
        <f>AA6/AA12</f>
        <v>#DIV/0!</v>
      </c>
      <c r="AB16" s="47"/>
      <c r="AC16" s="47"/>
      <c r="AD16" s="47" t="e">
        <f>AD6/AD12</f>
        <v>#DIV/0!</v>
      </c>
      <c r="AE16" s="47"/>
      <c r="AF16" s="47"/>
      <c r="AG16" s="47" t="e">
        <f>AG6/AG12</f>
        <v>#DIV/0!</v>
      </c>
      <c r="AH16" s="47"/>
      <c r="AI16" s="47"/>
      <c r="AJ16" s="47" t="e">
        <f>AJ6/AJ12</f>
        <v>#DIV/0!</v>
      </c>
      <c r="AK16" s="47"/>
      <c r="AL16" s="47"/>
      <c r="AM16" s="47" t="e">
        <f>AM6/AM12</f>
        <v>#DIV/0!</v>
      </c>
      <c r="AN16" s="47"/>
      <c r="AO16" s="47"/>
      <c r="AP16" s="47" t="e">
        <f>AP6/AP12</f>
        <v>#DIV/0!</v>
      </c>
      <c r="AQ16" s="47"/>
      <c r="AR16" s="47"/>
      <c r="AS16" s="47" t="e">
        <f>AS6/AS12</f>
        <v>#DIV/0!</v>
      </c>
      <c r="AT16" s="47"/>
      <c r="AU16" s="47"/>
      <c r="AV16" s="47" t="e">
        <f>AV6/AV12</f>
        <v>#DIV/0!</v>
      </c>
      <c r="AW16" s="47"/>
      <c r="AX16" s="47"/>
      <c r="AY16" s="47" t="e">
        <f>AY6/AY12</f>
        <v>#DIV/0!</v>
      </c>
      <c r="AZ16" s="47"/>
      <c r="BA16" s="47"/>
      <c r="BB16" s="47" t="e">
        <f>BB6/BB12</f>
        <v>#DIV/0!</v>
      </c>
      <c r="BC16" s="47"/>
      <c r="BD16" s="47"/>
      <c r="BE16" s="47" t="e">
        <f>BE6/BE12</f>
        <v>#DIV/0!</v>
      </c>
      <c r="BF16" s="47"/>
      <c r="BG16" s="47"/>
      <c r="BH16" s="47"/>
      <c r="BI16" s="47"/>
      <c r="BJ16" s="70" t="e">
        <f>SUM(F16:BG16)</f>
        <v>#DIV/0!</v>
      </c>
      <c r="BK16" s="809"/>
      <c r="BL16" s="580"/>
      <c r="BM16" s="691"/>
      <c r="BN16" s="691"/>
      <c r="BO16" s="691"/>
      <c r="BP16" s="691"/>
      <c r="BQ16" s="692"/>
      <c r="BR16" s="692"/>
      <c r="BS16" s="687"/>
    </row>
    <row r="17" spans="1:71" s="25" customFormat="1" ht="12.75" hidden="1">
      <c r="A17" s="193" t="s">
        <v>3</v>
      </c>
      <c r="B17" s="194">
        <v>213</v>
      </c>
      <c r="C17" s="194"/>
      <c r="D17" s="194"/>
      <c r="E17" s="194"/>
      <c r="F17" s="810" t="e">
        <f>F7/F12</f>
        <v>#DIV/0!</v>
      </c>
      <c r="G17" s="810"/>
      <c r="H17" s="810"/>
      <c r="I17" s="810" t="e">
        <f>I7/I12</f>
        <v>#DIV/0!</v>
      </c>
      <c r="J17" s="810"/>
      <c r="K17" s="810"/>
      <c r="L17" s="810" t="e">
        <f>L7/L12</f>
        <v>#DIV/0!</v>
      </c>
      <c r="M17" s="810"/>
      <c r="N17" s="810"/>
      <c r="O17" s="810" t="e">
        <f>O7/O12</f>
        <v>#DIV/0!</v>
      </c>
      <c r="P17" s="810"/>
      <c r="Q17" s="810"/>
      <c r="R17" s="810" t="e">
        <f>R7/R12</f>
        <v>#DIV/0!</v>
      </c>
      <c r="S17" s="810"/>
      <c r="T17" s="810"/>
      <c r="U17" s="810" t="e">
        <f>U7/U12</f>
        <v>#DIV/0!</v>
      </c>
      <c r="V17" s="810"/>
      <c r="W17" s="810"/>
      <c r="X17" s="810" t="e">
        <f>X7/X12</f>
        <v>#DIV/0!</v>
      </c>
      <c r="Y17" s="810"/>
      <c r="Z17" s="810"/>
      <c r="AA17" s="810" t="e">
        <f>AA7/AA12</f>
        <v>#DIV/0!</v>
      </c>
      <c r="AB17" s="810"/>
      <c r="AC17" s="810"/>
      <c r="AD17" s="810" t="e">
        <f>AD7/AD12</f>
        <v>#DIV/0!</v>
      </c>
      <c r="AE17" s="810"/>
      <c r="AF17" s="810"/>
      <c r="AG17" s="810" t="e">
        <f>AG7/AG12</f>
        <v>#DIV/0!</v>
      </c>
      <c r="AH17" s="810"/>
      <c r="AI17" s="810"/>
      <c r="AJ17" s="810" t="e">
        <f>AJ7/AJ12</f>
        <v>#DIV/0!</v>
      </c>
      <c r="AK17" s="810"/>
      <c r="AL17" s="810"/>
      <c r="AM17" s="810" t="e">
        <f>AM7/AM12</f>
        <v>#DIV/0!</v>
      </c>
      <c r="AN17" s="810"/>
      <c r="AO17" s="810"/>
      <c r="AP17" s="810" t="e">
        <f>AP7/AP12</f>
        <v>#DIV/0!</v>
      </c>
      <c r="AQ17" s="810"/>
      <c r="AR17" s="810"/>
      <c r="AS17" s="810" t="e">
        <f>AS7/AS12</f>
        <v>#DIV/0!</v>
      </c>
      <c r="AT17" s="810"/>
      <c r="AU17" s="810"/>
      <c r="AV17" s="810" t="e">
        <f>AV7/AV12</f>
        <v>#DIV/0!</v>
      </c>
      <c r="AW17" s="810"/>
      <c r="AX17" s="810"/>
      <c r="AY17" s="810" t="e">
        <f>AY7/AY12</f>
        <v>#DIV/0!</v>
      </c>
      <c r="AZ17" s="810"/>
      <c r="BA17" s="810"/>
      <c r="BB17" s="810" t="e">
        <f>BB7/BB12</f>
        <v>#DIV/0!</v>
      </c>
      <c r="BC17" s="810"/>
      <c r="BD17" s="810"/>
      <c r="BE17" s="810" t="e">
        <f>BE7/BE12</f>
        <v>#DIV/0!</v>
      </c>
      <c r="BF17" s="810"/>
      <c r="BG17" s="810"/>
      <c r="BH17" s="810"/>
      <c r="BI17" s="810"/>
      <c r="BJ17" s="70" t="e">
        <f>SUM(F17:BG17)</f>
        <v>#DIV/0!</v>
      </c>
      <c r="BK17" s="809"/>
      <c r="BL17" s="580"/>
      <c r="BM17" s="691"/>
      <c r="BN17" s="691"/>
      <c r="BO17" s="691"/>
      <c r="BP17" s="691"/>
      <c r="BQ17" s="692"/>
      <c r="BR17" s="692"/>
      <c r="BS17" s="687"/>
    </row>
    <row r="18" spans="1:71" s="25" customFormat="1" ht="12.75" hidden="1">
      <c r="A18" s="193"/>
      <c r="B18" s="194">
        <v>226</v>
      </c>
      <c r="C18" s="194"/>
      <c r="D18" s="194"/>
      <c r="E18" s="194"/>
      <c r="F18" s="810" t="e">
        <f>F8/F12</f>
        <v>#DIV/0!</v>
      </c>
      <c r="G18" s="810"/>
      <c r="H18" s="810"/>
      <c r="I18" s="810" t="e">
        <f>I8/I12</f>
        <v>#DIV/0!</v>
      </c>
      <c r="J18" s="810"/>
      <c r="K18" s="810"/>
      <c r="L18" s="810" t="e">
        <f>L8/L12</f>
        <v>#DIV/0!</v>
      </c>
      <c r="M18" s="810"/>
      <c r="N18" s="810"/>
      <c r="O18" s="810" t="e">
        <f>O8/O12</f>
        <v>#DIV/0!</v>
      </c>
      <c r="P18" s="810"/>
      <c r="Q18" s="810"/>
      <c r="R18" s="810" t="e">
        <f>R8/R12</f>
        <v>#DIV/0!</v>
      </c>
      <c r="S18" s="810"/>
      <c r="T18" s="810"/>
      <c r="U18" s="810" t="e">
        <f>U8/U12</f>
        <v>#DIV/0!</v>
      </c>
      <c r="V18" s="810"/>
      <c r="W18" s="810"/>
      <c r="X18" s="810" t="e">
        <f>X8/X12</f>
        <v>#DIV/0!</v>
      </c>
      <c r="Y18" s="810"/>
      <c r="Z18" s="810"/>
      <c r="AA18" s="810" t="e">
        <f>AA8/AA12</f>
        <v>#DIV/0!</v>
      </c>
      <c r="AB18" s="810"/>
      <c r="AC18" s="810"/>
      <c r="AD18" s="810" t="e">
        <f>AD8/AD12</f>
        <v>#DIV/0!</v>
      </c>
      <c r="AE18" s="810"/>
      <c r="AF18" s="810"/>
      <c r="AG18" s="810" t="e">
        <f>AG8/AG12</f>
        <v>#DIV/0!</v>
      </c>
      <c r="AH18" s="810"/>
      <c r="AI18" s="810"/>
      <c r="AJ18" s="810" t="e">
        <f>AJ8/AJ12</f>
        <v>#DIV/0!</v>
      </c>
      <c r="AK18" s="810"/>
      <c r="AL18" s="810"/>
      <c r="AM18" s="810" t="e">
        <f>AM8/AM12</f>
        <v>#DIV/0!</v>
      </c>
      <c r="AN18" s="810"/>
      <c r="AO18" s="810"/>
      <c r="AP18" s="810" t="e">
        <f>AP8/AP12</f>
        <v>#DIV/0!</v>
      </c>
      <c r="AQ18" s="810"/>
      <c r="AR18" s="810"/>
      <c r="AS18" s="810" t="e">
        <f>AS8/AS12</f>
        <v>#DIV/0!</v>
      </c>
      <c r="AT18" s="810"/>
      <c r="AU18" s="810"/>
      <c r="AV18" s="810" t="e">
        <f>AV8/AV12</f>
        <v>#DIV/0!</v>
      </c>
      <c r="AW18" s="810"/>
      <c r="AX18" s="810"/>
      <c r="AY18" s="810" t="e">
        <f>AY8/AY12</f>
        <v>#DIV/0!</v>
      </c>
      <c r="AZ18" s="810"/>
      <c r="BA18" s="810"/>
      <c r="BB18" s="810" t="e">
        <f>BB8/BB12</f>
        <v>#DIV/0!</v>
      </c>
      <c r="BC18" s="810"/>
      <c r="BD18" s="810"/>
      <c r="BE18" s="810" t="e">
        <f>BE8/BE12</f>
        <v>#DIV/0!</v>
      </c>
      <c r="BF18" s="810"/>
      <c r="BG18" s="810"/>
      <c r="BH18" s="810"/>
      <c r="BI18" s="810"/>
      <c r="BJ18" s="70" t="e">
        <f>SUM(F18:BG18)</f>
        <v>#DIV/0!</v>
      </c>
      <c r="BK18" s="809"/>
      <c r="BL18" s="583"/>
      <c r="BM18" s="693"/>
      <c r="BN18" s="693"/>
      <c r="BO18" s="693"/>
      <c r="BP18" s="693"/>
      <c r="BQ18" s="692"/>
      <c r="BR18" s="692"/>
      <c r="BS18" s="687"/>
    </row>
    <row r="19" spans="1:71" s="25" customFormat="1" ht="12.75" hidden="1">
      <c r="A19" s="193" t="s">
        <v>67</v>
      </c>
      <c r="B19" s="194">
        <v>310</v>
      </c>
      <c r="C19" s="194"/>
      <c r="D19" s="194"/>
      <c r="E19" s="194"/>
      <c r="F19" s="47" t="e">
        <f>F9/F12</f>
        <v>#DIV/0!</v>
      </c>
      <c r="G19" s="47"/>
      <c r="H19" s="47"/>
      <c r="I19" s="47" t="e">
        <f>I9/I12</f>
        <v>#DIV/0!</v>
      </c>
      <c r="J19" s="47"/>
      <c r="K19" s="47"/>
      <c r="L19" s="47" t="e">
        <f>L9/L12</f>
        <v>#DIV/0!</v>
      </c>
      <c r="M19" s="47"/>
      <c r="N19" s="47"/>
      <c r="O19" s="47" t="e">
        <f>O9/O12</f>
        <v>#DIV/0!</v>
      </c>
      <c r="P19" s="47"/>
      <c r="Q19" s="47"/>
      <c r="R19" s="47" t="e">
        <f>R9/R12</f>
        <v>#DIV/0!</v>
      </c>
      <c r="S19" s="47"/>
      <c r="T19" s="47"/>
      <c r="U19" s="47" t="e">
        <f>U9/U12</f>
        <v>#DIV/0!</v>
      </c>
      <c r="V19" s="47"/>
      <c r="W19" s="47"/>
      <c r="X19" s="47" t="e">
        <f>X9/X12</f>
        <v>#DIV/0!</v>
      </c>
      <c r="Y19" s="47"/>
      <c r="Z19" s="47"/>
      <c r="AA19" s="47" t="e">
        <f>AA9/AA12</f>
        <v>#DIV/0!</v>
      </c>
      <c r="AB19" s="47"/>
      <c r="AC19" s="47"/>
      <c r="AD19" s="47" t="e">
        <f>AD9/AD12</f>
        <v>#DIV/0!</v>
      </c>
      <c r="AE19" s="47"/>
      <c r="AF19" s="47"/>
      <c r="AG19" s="47" t="e">
        <f>AG9/AG12</f>
        <v>#DIV/0!</v>
      </c>
      <c r="AH19" s="47"/>
      <c r="AI19" s="47"/>
      <c r="AJ19" s="47" t="e">
        <f>AJ9/AJ12</f>
        <v>#DIV/0!</v>
      </c>
      <c r="AK19" s="47"/>
      <c r="AL19" s="47"/>
      <c r="AM19" s="47" t="e">
        <f>AM9/AM12</f>
        <v>#DIV/0!</v>
      </c>
      <c r="AN19" s="47"/>
      <c r="AO19" s="47"/>
      <c r="AP19" s="47" t="e">
        <f>AP9/AP12</f>
        <v>#DIV/0!</v>
      </c>
      <c r="AQ19" s="47"/>
      <c r="AR19" s="47"/>
      <c r="AS19" s="47" t="e">
        <f>AS9/AS12</f>
        <v>#DIV/0!</v>
      </c>
      <c r="AT19" s="47"/>
      <c r="AU19" s="47"/>
      <c r="AV19" s="47" t="e">
        <f>AV9/AV12</f>
        <v>#DIV/0!</v>
      </c>
      <c r="AW19" s="47"/>
      <c r="AX19" s="47"/>
      <c r="AY19" s="47" t="e">
        <f>AY9/AY12</f>
        <v>#DIV/0!</v>
      </c>
      <c r="AZ19" s="47"/>
      <c r="BA19" s="47"/>
      <c r="BB19" s="47" t="e">
        <f>BB9/BB12</f>
        <v>#DIV/0!</v>
      </c>
      <c r="BC19" s="47"/>
      <c r="BD19" s="47"/>
      <c r="BE19" s="47" t="e">
        <f>BE9/BE12</f>
        <v>#DIV/0!</v>
      </c>
      <c r="BF19" s="47"/>
      <c r="BG19" s="47"/>
      <c r="BH19" s="47"/>
      <c r="BI19" s="47"/>
      <c r="BJ19" s="70" t="e">
        <f>SUM(F19:BG19)</f>
        <v>#DIV/0!</v>
      </c>
      <c r="BK19" s="809"/>
      <c r="BL19" s="580"/>
      <c r="BM19" s="691"/>
      <c r="BN19" s="691"/>
      <c r="BO19" s="691"/>
      <c r="BP19" s="691"/>
      <c r="BQ19" s="692"/>
      <c r="BR19" s="692"/>
      <c r="BS19" s="687"/>
    </row>
    <row r="20" spans="1:71" s="25" customFormat="1" ht="12.75" hidden="1">
      <c r="A20" s="193"/>
      <c r="B20" s="194">
        <v>340</v>
      </c>
      <c r="C20" s="194"/>
      <c r="D20" s="194"/>
      <c r="E20" s="194"/>
      <c r="F20" s="47" t="e">
        <f>F10/F12</f>
        <v>#DIV/0!</v>
      </c>
      <c r="G20" s="47"/>
      <c r="H20" s="47"/>
      <c r="I20" s="47" t="e">
        <f>I10/I12</f>
        <v>#DIV/0!</v>
      </c>
      <c r="J20" s="47"/>
      <c r="K20" s="47"/>
      <c r="L20" s="47" t="e">
        <f>L10/L12</f>
        <v>#DIV/0!</v>
      </c>
      <c r="M20" s="47"/>
      <c r="N20" s="47"/>
      <c r="O20" s="47" t="e">
        <f>O10/O12</f>
        <v>#DIV/0!</v>
      </c>
      <c r="P20" s="47"/>
      <c r="Q20" s="47"/>
      <c r="R20" s="47" t="e">
        <f>R10/R12</f>
        <v>#DIV/0!</v>
      </c>
      <c r="S20" s="47"/>
      <c r="T20" s="47"/>
      <c r="U20" s="47" t="e">
        <f>U10/U12</f>
        <v>#DIV/0!</v>
      </c>
      <c r="V20" s="47"/>
      <c r="W20" s="47"/>
      <c r="X20" s="47" t="e">
        <f>X10/X12</f>
        <v>#DIV/0!</v>
      </c>
      <c r="Y20" s="47"/>
      <c r="Z20" s="47"/>
      <c r="AA20" s="47" t="e">
        <f>AA10/AA12</f>
        <v>#DIV/0!</v>
      </c>
      <c r="AB20" s="47"/>
      <c r="AC20" s="47"/>
      <c r="AD20" s="47" t="e">
        <f>AD10/AD12</f>
        <v>#DIV/0!</v>
      </c>
      <c r="AE20" s="47"/>
      <c r="AF20" s="47"/>
      <c r="AG20" s="47" t="e">
        <f>AG10/AG12</f>
        <v>#DIV/0!</v>
      </c>
      <c r="AH20" s="47"/>
      <c r="AI20" s="47"/>
      <c r="AJ20" s="47" t="e">
        <f>AJ10/AJ12</f>
        <v>#DIV/0!</v>
      </c>
      <c r="AK20" s="47"/>
      <c r="AL20" s="47"/>
      <c r="AM20" s="47" t="e">
        <f>AM10/AM12</f>
        <v>#DIV/0!</v>
      </c>
      <c r="AN20" s="47"/>
      <c r="AO20" s="47"/>
      <c r="AP20" s="47" t="e">
        <f>AP10/AP12</f>
        <v>#DIV/0!</v>
      </c>
      <c r="AQ20" s="47"/>
      <c r="AR20" s="47"/>
      <c r="AS20" s="47" t="e">
        <f>AS10/AS12</f>
        <v>#DIV/0!</v>
      </c>
      <c r="AT20" s="47"/>
      <c r="AU20" s="47"/>
      <c r="AV20" s="47" t="e">
        <f>AV10/AV12</f>
        <v>#DIV/0!</v>
      </c>
      <c r="AW20" s="47"/>
      <c r="AX20" s="47"/>
      <c r="AY20" s="47" t="e">
        <f>AY10/AY12</f>
        <v>#DIV/0!</v>
      </c>
      <c r="AZ20" s="47"/>
      <c r="BA20" s="47"/>
      <c r="BB20" s="47" t="e">
        <f>BB10/BB12</f>
        <v>#DIV/0!</v>
      </c>
      <c r="BC20" s="47"/>
      <c r="BD20" s="47"/>
      <c r="BE20" s="47" t="e">
        <f>BE10/BE12</f>
        <v>#DIV/0!</v>
      </c>
      <c r="BF20" s="47"/>
      <c r="BG20" s="47"/>
      <c r="BH20" s="47"/>
      <c r="BI20" s="47"/>
      <c r="BJ20" s="70" t="e">
        <f>SUM(F20:BG20)</f>
        <v>#DIV/0!</v>
      </c>
      <c r="BK20" s="809"/>
      <c r="BL20" s="115"/>
      <c r="BM20" s="694"/>
      <c r="BN20" s="694"/>
      <c r="BO20" s="694"/>
      <c r="BP20" s="691"/>
      <c r="BQ20" s="695"/>
      <c r="BR20" s="695" t="e">
        <f>BR22*#REF!</f>
        <v>#REF!</v>
      </c>
      <c r="BS20" s="687"/>
    </row>
    <row r="21" spans="1:71" s="25" customFormat="1" ht="12.75" hidden="1">
      <c r="A21" s="193" t="s">
        <v>5</v>
      </c>
      <c r="B21" s="194"/>
      <c r="C21" s="194"/>
      <c r="D21" s="194"/>
      <c r="E21" s="194"/>
      <c r="F21" s="47" t="e">
        <f>SUM(F16:F20)</f>
        <v>#DIV/0!</v>
      </c>
      <c r="G21" s="47"/>
      <c r="H21" s="47"/>
      <c r="I21" s="47" t="e">
        <f>SUM(I16:I20)</f>
        <v>#DIV/0!</v>
      </c>
      <c r="J21" s="47"/>
      <c r="K21" s="47"/>
      <c r="L21" s="47" t="e">
        <f>SUM(L16:L20)</f>
        <v>#DIV/0!</v>
      </c>
      <c r="M21" s="47"/>
      <c r="N21" s="47"/>
      <c r="O21" s="47" t="e">
        <f>SUM(O16:O20)</f>
        <v>#DIV/0!</v>
      </c>
      <c r="P21" s="47"/>
      <c r="Q21" s="47"/>
      <c r="R21" s="47" t="e">
        <f>SUM(R16:R20)</f>
        <v>#DIV/0!</v>
      </c>
      <c r="S21" s="47"/>
      <c r="T21" s="47"/>
      <c r="U21" s="47" t="e">
        <f>SUM(U16:U20)</f>
        <v>#DIV/0!</v>
      </c>
      <c r="V21" s="47"/>
      <c r="W21" s="47"/>
      <c r="X21" s="47" t="e">
        <f>SUM(X16:X20)</f>
        <v>#DIV/0!</v>
      </c>
      <c r="Y21" s="47"/>
      <c r="Z21" s="47"/>
      <c r="AA21" s="47" t="e">
        <f>SUM(AA16:AA20)</f>
        <v>#DIV/0!</v>
      </c>
      <c r="AB21" s="47"/>
      <c r="AC21" s="47"/>
      <c r="AD21" s="47" t="e">
        <f>SUM(AD16:AD20)</f>
        <v>#DIV/0!</v>
      </c>
      <c r="AE21" s="47"/>
      <c r="AF21" s="47"/>
      <c r="AG21" s="47" t="e">
        <f>SUM(AG16:AG20)</f>
        <v>#DIV/0!</v>
      </c>
      <c r="AH21" s="47"/>
      <c r="AI21" s="47"/>
      <c r="AJ21" s="47" t="e">
        <f>SUM(AJ16:AJ20)</f>
        <v>#DIV/0!</v>
      </c>
      <c r="AK21" s="47"/>
      <c r="AL21" s="47"/>
      <c r="AM21" s="47" t="e">
        <f>SUM(AM16:AM20)</f>
        <v>#DIV/0!</v>
      </c>
      <c r="AN21" s="47"/>
      <c r="AO21" s="47"/>
      <c r="AP21" s="47" t="e">
        <f>SUM(AP16:AP20)</f>
        <v>#DIV/0!</v>
      </c>
      <c r="AQ21" s="47"/>
      <c r="AR21" s="47"/>
      <c r="AS21" s="47" t="e">
        <f>SUM(AS16:AS20)</f>
        <v>#DIV/0!</v>
      </c>
      <c r="AT21" s="47"/>
      <c r="AU21" s="47"/>
      <c r="AV21" s="47" t="e">
        <f>SUM(AV16:AV20)</f>
        <v>#DIV/0!</v>
      </c>
      <c r="AW21" s="47"/>
      <c r="AX21" s="47"/>
      <c r="AY21" s="47" t="e">
        <f>SUM(AY16:AY20)</f>
        <v>#DIV/0!</v>
      </c>
      <c r="AZ21" s="47"/>
      <c r="BA21" s="47"/>
      <c r="BB21" s="47" t="e">
        <f>SUM(BB16:BB20)</f>
        <v>#DIV/0!</v>
      </c>
      <c r="BC21" s="47"/>
      <c r="BD21" s="47"/>
      <c r="BE21" s="47" t="e">
        <f>SUM(BE16:BE20)</f>
        <v>#DIV/0!</v>
      </c>
      <c r="BF21" s="47"/>
      <c r="BG21" s="47">
        <f>SUM(BG16:BG20)</f>
        <v>0</v>
      </c>
      <c r="BH21" s="47"/>
      <c r="BI21" s="47"/>
      <c r="BJ21" s="47" t="e">
        <f>SUM(BJ16:BJ20)</f>
        <v>#DIV/0!</v>
      </c>
      <c r="BK21" s="717"/>
      <c r="BL21" s="115">
        <f>SUM(BL16:BL20)</f>
        <v>0</v>
      </c>
      <c r="BM21" s="694">
        <f aca="true" t="shared" si="2" ref="BM21:BR21">SUM(BM16:BM20)</f>
        <v>0</v>
      </c>
      <c r="BN21" s="694">
        <f t="shared" si="2"/>
        <v>0</v>
      </c>
      <c r="BO21" s="694">
        <f t="shared" si="2"/>
        <v>0</v>
      </c>
      <c r="BP21" s="694">
        <f t="shared" si="2"/>
        <v>0</v>
      </c>
      <c r="BQ21" s="695">
        <f>SUM(BQ16:BQ20)</f>
        <v>0</v>
      </c>
      <c r="BR21" s="695" t="e">
        <f t="shared" si="2"/>
        <v>#REF!</v>
      </c>
      <c r="BS21" s="687"/>
    </row>
    <row r="22" spans="1:71" s="25" customFormat="1" ht="12.75" hidden="1">
      <c r="A22" s="215" t="s">
        <v>96</v>
      </c>
      <c r="B22" s="216"/>
      <c r="C22" s="216"/>
      <c r="D22" s="216"/>
      <c r="E22" s="216"/>
      <c r="F22" s="100">
        <v>1</v>
      </c>
      <c r="G22" s="100"/>
      <c r="H22" s="100"/>
      <c r="I22" s="100">
        <v>1</v>
      </c>
      <c r="J22" s="100"/>
      <c r="K22" s="100"/>
      <c r="L22" s="100">
        <v>1</v>
      </c>
      <c r="M22" s="100"/>
      <c r="N22" s="100"/>
      <c r="O22" s="100">
        <v>1</v>
      </c>
      <c r="P22" s="100"/>
      <c r="Q22" s="100"/>
      <c r="R22" s="100">
        <v>1</v>
      </c>
      <c r="S22" s="100"/>
      <c r="T22" s="100"/>
      <c r="U22" s="100">
        <v>1</v>
      </c>
      <c r="V22" s="100"/>
      <c r="W22" s="100"/>
      <c r="X22" s="100">
        <v>1</v>
      </c>
      <c r="Y22" s="100"/>
      <c r="Z22" s="100"/>
      <c r="AA22" s="100">
        <v>1</v>
      </c>
      <c r="AB22" s="100"/>
      <c r="AC22" s="100"/>
      <c r="AD22" s="100">
        <v>1</v>
      </c>
      <c r="AE22" s="100"/>
      <c r="AF22" s="100"/>
      <c r="AG22" s="100">
        <v>1</v>
      </c>
      <c r="AH22" s="100"/>
      <c r="AI22" s="100"/>
      <c r="AJ22" s="100">
        <v>1</v>
      </c>
      <c r="AK22" s="100"/>
      <c r="AL22" s="100"/>
      <c r="AM22" s="100">
        <v>1</v>
      </c>
      <c r="AN22" s="100"/>
      <c r="AO22" s="100"/>
      <c r="AP22" s="100">
        <v>1</v>
      </c>
      <c r="AQ22" s="100"/>
      <c r="AR22" s="100"/>
      <c r="AS22" s="100">
        <v>1</v>
      </c>
      <c r="AT22" s="100"/>
      <c r="AU22" s="100"/>
      <c r="AV22" s="100">
        <v>1</v>
      </c>
      <c r="AW22" s="100"/>
      <c r="AX22" s="100"/>
      <c r="AY22" s="100">
        <v>1</v>
      </c>
      <c r="AZ22" s="100"/>
      <c r="BA22" s="100"/>
      <c r="BB22" s="100">
        <v>1</v>
      </c>
      <c r="BC22" s="100"/>
      <c r="BD22" s="100"/>
      <c r="BE22" s="100">
        <v>1</v>
      </c>
      <c r="BF22" s="100"/>
      <c r="BG22" s="100">
        <v>1</v>
      </c>
      <c r="BH22" s="100"/>
      <c r="BI22" s="100"/>
      <c r="BJ22" s="111">
        <f>SUM(F22:BG22)</f>
        <v>19</v>
      </c>
      <c r="BK22" s="811"/>
      <c r="BL22" s="589"/>
      <c r="BM22" s="696"/>
      <c r="BN22" s="696"/>
      <c r="BO22" s="696"/>
      <c r="BP22" s="697">
        <f>SUM(BL22:BO22)</f>
        <v>0</v>
      </c>
      <c r="BQ22" s="698"/>
      <c r="BR22" s="698"/>
      <c r="BS22" s="699"/>
    </row>
    <row r="23" spans="1:71" s="25" customFormat="1" ht="12.75" hidden="1">
      <c r="A23" s="193" t="s">
        <v>69</v>
      </c>
      <c r="B23" s="194"/>
      <c r="C23" s="194"/>
      <c r="D23" s="194"/>
      <c r="E23" s="194"/>
      <c r="F23" s="47" t="e">
        <f>F21/F22</f>
        <v>#DIV/0!</v>
      </c>
      <c r="G23" s="47"/>
      <c r="H23" s="47"/>
      <c r="I23" s="47" t="e">
        <f>I21/I22</f>
        <v>#DIV/0!</v>
      </c>
      <c r="J23" s="47"/>
      <c r="K23" s="47"/>
      <c r="L23" s="47" t="e">
        <f>L21/L22</f>
        <v>#DIV/0!</v>
      </c>
      <c r="M23" s="47"/>
      <c r="N23" s="47"/>
      <c r="O23" s="47">
        <v>0</v>
      </c>
      <c r="P23" s="47"/>
      <c r="Q23" s="47"/>
      <c r="R23" s="47" t="e">
        <f>R21/R22</f>
        <v>#DIV/0!</v>
      </c>
      <c r="S23" s="47"/>
      <c r="T23" s="47"/>
      <c r="U23" s="47" t="e">
        <f>U21/U22</f>
        <v>#DIV/0!</v>
      </c>
      <c r="V23" s="47"/>
      <c r="W23" s="47"/>
      <c r="X23" s="47" t="e">
        <f>X21/X22</f>
        <v>#DIV/0!</v>
      </c>
      <c r="Y23" s="47"/>
      <c r="Z23" s="47"/>
      <c r="AA23" s="47" t="e">
        <f>AA21/AA22</f>
        <v>#DIV/0!</v>
      </c>
      <c r="AB23" s="47"/>
      <c r="AC23" s="47"/>
      <c r="AD23" s="47" t="e">
        <f>AD21/AD22</f>
        <v>#DIV/0!</v>
      </c>
      <c r="AE23" s="47"/>
      <c r="AF23" s="47"/>
      <c r="AG23" s="47" t="e">
        <f>AG21/AG22</f>
        <v>#DIV/0!</v>
      </c>
      <c r="AH23" s="47"/>
      <c r="AI23" s="47"/>
      <c r="AJ23" s="47" t="e">
        <f>AJ21/AJ22</f>
        <v>#DIV/0!</v>
      </c>
      <c r="AK23" s="47"/>
      <c r="AL23" s="47"/>
      <c r="AM23" s="47" t="e">
        <f>AM21/AM22</f>
        <v>#DIV/0!</v>
      </c>
      <c r="AN23" s="47"/>
      <c r="AO23" s="47"/>
      <c r="AP23" s="47" t="e">
        <f>AP21/AP22</f>
        <v>#DIV/0!</v>
      </c>
      <c r="AQ23" s="47"/>
      <c r="AR23" s="47"/>
      <c r="AS23" s="47" t="e">
        <f>AS21/AS22</f>
        <v>#DIV/0!</v>
      </c>
      <c r="AT23" s="47"/>
      <c r="AU23" s="47"/>
      <c r="AV23" s="47" t="e">
        <f>AV21/AV22</f>
        <v>#DIV/0!</v>
      </c>
      <c r="AW23" s="47"/>
      <c r="AX23" s="47"/>
      <c r="AY23" s="47" t="e">
        <f>AY21/AY22</f>
        <v>#DIV/0!</v>
      </c>
      <c r="AZ23" s="47"/>
      <c r="BA23" s="47"/>
      <c r="BB23" s="47" t="e">
        <f>BB21/BB22</f>
        <v>#DIV/0!</v>
      </c>
      <c r="BC23" s="47"/>
      <c r="BD23" s="47"/>
      <c r="BE23" s="47" t="e">
        <f>BE21/BE22</f>
        <v>#DIV/0!</v>
      </c>
      <c r="BF23" s="47"/>
      <c r="BG23" s="47">
        <v>0</v>
      </c>
      <c r="BH23" s="47"/>
      <c r="BI23" s="47"/>
      <c r="BJ23" s="70" t="e">
        <f>BJ21/BJ22</f>
        <v>#DIV/0!</v>
      </c>
      <c r="BK23" s="809"/>
      <c r="BL23" s="122" t="e">
        <f aca="true" t="shared" si="3" ref="BL23:BR23">BL21/BL22</f>
        <v>#DIV/0!</v>
      </c>
      <c r="BM23" s="197" t="e">
        <f t="shared" si="3"/>
        <v>#DIV/0!</v>
      </c>
      <c r="BN23" s="197" t="e">
        <f t="shared" si="3"/>
        <v>#DIV/0!</v>
      </c>
      <c r="BO23" s="197" t="e">
        <f t="shared" si="3"/>
        <v>#DIV/0!</v>
      </c>
      <c r="BP23" s="197" t="e">
        <f t="shared" si="3"/>
        <v>#DIV/0!</v>
      </c>
      <c r="BQ23" s="197" t="e">
        <f t="shared" si="3"/>
        <v>#DIV/0!</v>
      </c>
      <c r="BR23" s="197" t="e">
        <f t="shared" si="3"/>
        <v>#REF!</v>
      </c>
      <c r="BS23" s="687"/>
    </row>
    <row r="24" spans="1:71" s="702" customFormat="1" ht="18.75" hidden="1">
      <c r="A24" s="1512"/>
      <c r="B24" s="1512"/>
      <c r="C24" s="1512"/>
      <c r="D24" s="1512"/>
      <c r="E24" s="1512"/>
      <c r="F24" s="1512"/>
      <c r="G24" s="1512"/>
      <c r="H24" s="1512"/>
      <c r="I24" s="1512"/>
      <c r="J24" s="1512"/>
      <c r="K24" s="1512"/>
      <c r="L24" s="1512"/>
      <c r="M24" s="1512"/>
      <c r="N24" s="1512"/>
      <c r="O24" s="1512"/>
      <c r="P24" s="1512"/>
      <c r="Q24" s="1512"/>
      <c r="R24" s="1512"/>
      <c r="S24" s="1512"/>
      <c r="T24" s="1512"/>
      <c r="U24" s="1512"/>
      <c r="V24" s="1512"/>
      <c r="W24" s="1512"/>
      <c r="X24" s="1512"/>
      <c r="Y24" s="1512"/>
      <c r="Z24" s="1512"/>
      <c r="AA24" s="1512"/>
      <c r="AB24" s="1512"/>
      <c r="AC24" s="806"/>
      <c r="AD24" s="560"/>
      <c r="AE24" s="560"/>
      <c r="AF24" s="560"/>
      <c r="AG24" s="560"/>
      <c r="AH24" s="560"/>
      <c r="AI24" s="560"/>
      <c r="AJ24" s="560"/>
      <c r="AK24" s="560"/>
      <c r="AL24" s="560"/>
      <c r="AM24" s="560"/>
      <c r="AN24" s="560"/>
      <c r="AO24" s="560"/>
      <c r="AP24" s="560"/>
      <c r="AQ24" s="560"/>
      <c r="AR24" s="560"/>
      <c r="AS24" s="560"/>
      <c r="AT24" s="560"/>
      <c r="AU24" s="560"/>
      <c r="AV24" s="560"/>
      <c r="AW24" s="560"/>
      <c r="AX24" s="560"/>
      <c r="AY24" s="560"/>
      <c r="AZ24" s="560"/>
      <c r="BA24" s="560"/>
      <c r="BB24" s="560"/>
      <c r="BC24" s="560"/>
      <c r="BD24" s="560"/>
      <c r="BE24" s="560"/>
      <c r="BF24" s="560"/>
      <c r="BG24" s="560"/>
      <c r="BH24" s="560"/>
      <c r="BI24" s="560"/>
      <c r="BJ24" s="812"/>
      <c r="BK24" s="812"/>
      <c r="BL24" s="122"/>
      <c r="BM24" s="715"/>
      <c r="BN24" s="715"/>
      <c r="BO24" s="715"/>
      <c r="BP24" s="715"/>
      <c r="BQ24" s="715"/>
      <c r="BR24" s="715"/>
      <c r="BS24" s="716"/>
    </row>
    <row r="25" spans="1:71" s="28" customFormat="1" ht="22.5" customHeight="1" hidden="1" thickBot="1">
      <c r="A25" s="702"/>
      <c r="B25" s="702"/>
      <c r="C25" s="702"/>
      <c r="D25" s="702"/>
      <c r="E25" s="702"/>
      <c r="F25" s="17"/>
      <c r="G25" s="17"/>
      <c r="H25" s="17"/>
      <c r="I25" s="813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814"/>
      <c r="AE25" s="814"/>
      <c r="AF25" s="814"/>
      <c r="AG25" s="814"/>
      <c r="AH25" s="814"/>
      <c r="AI25" s="814"/>
      <c r="AJ25" s="814"/>
      <c r="AK25" s="814"/>
      <c r="AL25" s="814"/>
      <c r="AM25" s="814"/>
      <c r="AN25" s="814"/>
      <c r="AO25" s="814"/>
      <c r="AP25" s="814"/>
      <c r="AQ25" s="814"/>
      <c r="AR25" s="814"/>
      <c r="AS25" s="814"/>
      <c r="AT25" s="814"/>
      <c r="AU25" s="814"/>
      <c r="AV25" s="814"/>
      <c r="AW25" s="814"/>
      <c r="AX25" s="814"/>
      <c r="AY25" s="814"/>
      <c r="AZ25" s="814"/>
      <c r="BA25" s="814"/>
      <c r="BB25" s="814"/>
      <c r="BC25" s="814"/>
      <c r="BD25" s="814"/>
      <c r="BE25" s="814"/>
      <c r="BF25" s="814"/>
      <c r="BG25" s="814"/>
      <c r="BH25" s="814"/>
      <c r="BI25" s="814"/>
      <c r="BJ25" s="814"/>
      <c r="BK25" s="815"/>
      <c r="BL25" s="746"/>
      <c r="BM25" s="700"/>
      <c r="BN25" s="700"/>
      <c r="BO25" s="700"/>
      <c r="BP25" s="700"/>
      <c r="BQ25" s="700"/>
      <c r="BR25" s="188"/>
      <c r="BS25" s="595"/>
    </row>
    <row r="26" spans="1:77" s="125" customFormat="1" ht="56.25" customHeight="1" hidden="1">
      <c r="A26" s="742"/>
      <c r="B26" s="724"/>
      <c r="C26" s="724"/>
      <c r="D26" s="724"/>
      <c r="E26" s="724"/>
      <c r="F26" s="707"/>
      <c r="G26" s="708"/>
      <c r="H26" s="709"/>
      <c r="I26" s="710"/>
      <c r="J26" s="708"/>
      <c r="K26" s="711"/>
      <c r="L26" s="707"/>
      <c r="M26" s="708"/>
      <c r="N26" s="709"/>
      <c r="O26" s="710"/>
      <c r="P26" s="708"/>
      <c r="Q26" s="711"/>
      <c r="R26" s="707"/>
      <c r="S26" s="708"/>
      <c r="T26" s="709"/>
      <c r="U26" s="710"/>
      <c r="V26" s="708"/>
      <c r="W26" s="711"/>
      <c r="X26" s="707"/>
      <c r="Y26" s="708"/>
      <c r="Z26" s="709"/>
      <c r="AA26" s="707"/>
      <c r="AB26" s="708"/>
      <c r="AC26" s="709"/>
      <c r="AD26" s="710"/>
      <c r="AE26" s="708"/>
      <c r="AF26" s="711"/>
      <c r="AG26" s="707"/>
      <c r="AH26" s="708"/>
      <c r="AI26" s="709"/>
      <c r="AJ26" s="710"/>
      <c r="AK26" s="708"/>
      <c r="AL26" s="711"/>
      <c r="AM26" s="707"/>
      <c r="AN26" s="708"/>
      <c r="AO26" s="709"/>
      <c r="AP26" s="710"/>
      <c r="AQ26" s="708"/>
      <c r="AR26" s="711"/>
      <c r="AS26" s="707"/>
      <c r="AT26" s="708"/>
      <c r="AU26" s="709"/>
      <c r="AV26" s="710"/>
      <c r="AW26" s="708"/>
      <c r="AX26" s="711"/>
      <c r="AY26" s="707"/>
      <c r="AZ26" s="708"/>
      <c r="BA26" s="709"/>
      <c r="BB26" s="710"/>
      <c r="BC26" s="708"/>
      <c r="BD26" s="711"/>
      <c r="BE26" s="707"/>
      <c r="BF26" s="708"/>
      <c r="BG26" s="708"/>
      <c r="BH26" s="708"/>
      <c r="BI26" s="709"/>
      <c r="BJ26" s="710"/>
      <c r="BK26" s="711"/>
      <c r="BL26" s="816"/>
      <c r="BM26" s="601"/>
      <c r="BN26" s="601"/>
      <c r="BO26" s="602"/>
      <c r="BP26" s="602"/>
      <c r="BQ26" s="603"/>
      <c r="BR26" s="601"/>
      <c r="BS26" s="601"/>
      <c r="BU26" s="1494"/>
      <c r="BV26" s="1494"/>
      <c r="BW26" s="1494"/>
      <c r="BX26" s="1494"/>
      <c r="BY26" s="1494"/>
    </row>
    <row r="27" spans="1:71" s="17" customFormat="1" ht="66" customHeight="1" hidden="1">
      <c r="A27" s="743"/>
      <c r="B27" s="725"/>
      <c r="C27" s="725"/>
      <c r="D27" s="725"/>
      <c r="E27" s="725"/>
      <c r="F27" s="719"/>
      <c r="G27" s="47"/>
      <c r="H27" s="720"/>
      <c r="I27" s="718"/>
      <c r="J27" s="47"/>
      <c r="K27" s="717"/>
      <c r="L27" s="719"/>
      <c r="M27" s="47"/>
      <c r="N27" s="720"/>
      <c r="O27" s="718"/>
      <c r="P27" s="47"/>
      <c r="Q27" s="717"/>
      <c r="R27" s="719"/>
      <c r="S27" s="47"/>
      <c r="T27" s="720"/>
      <c r="U27" s="718"/>
      <c r="V27" s="47"/>
      <c r="W27" s="717"/>
      <c r="X27" s="719"/>
      <c r="Y27" s="47"/>
      <c r="Z27" s="720"/>
      <c r="AA27" s="719"/>
      <c r="AB27" s="47"/>
      <c r="AC27" s="720"/>
      <c r="AD27" s="718"/>
      <c r="AE27" s="47"/>
      <c r="AF27" s="717"/>
      <c r="AG27" s="719"/>
      <c r="AH27" s="47"/>
      <c r="AI27" s="720"/>
      <c r="AJ27" s="718"/>
      <c r="AK27" s="47"/>
      <c r="AL27" s="717"/>
      <c r="AM27" s="719"/>
      <c r="AN27" s="47"/>
      <c r="AO27" s="720"/>
      <c r="AP27" s="718"/>
      <c r="AQ27" s="47"/>
      <c r="AR27" s="717"/>
      <c r="AS27" s="719"/>
      <c r="AT27" s="47"/>
      <c r="AU27" s="720"/>
      <c r="AV27" s="718"/>
      <c r="AW27" s="47"/>
      <c r="AX27" s="717"/>
      <c r="AY27" s="719"/>
      <c r="AZ27" s="47"/>
      <c r="BA27" s="720"/>
      <c r="BB27" s="718"/>
      <c r="BC27" s="47"/>
      <c r="BD27" s="717"/>
      <c r="BE27" s="719"/>
      <c r="BF27" s="47"/>
      <c r="BG27" s="47"/>
      <c r="BH27" s="47"/>
      <c r="BI27" s="720"/>
      <c r="BJ27" s="722"/>
      <c r="BK27" s="684"/>
      <c r="BL27" s="712"/>
      <c r="BM27" s="122"/>
      <c r="BN27" s="122"/>
      <c r="BO27" s="122"/>
      <c r="BP27" s="122"/>
      <c r="BQ27" s="122"/>
      <c r="BR27" s="122"/>
      <c r="BS27" s="576"/>
    </row>
    <row r="28" spans="1:71" s="125" customFormat="1" ht="99" customHeight="1" hidden="1">
      <c r="A28" s="743"/>
      <c r="B28" s="725"/>
      <c r="C28" s="725"/>
      <c r="D28" s="725"/>
      <c r="E28" s="725"/>
      <c r="F28" s="728"/>
      <c r="G28" s="729"/>
      <c r="H28" s="730"/>
      <c r="I28" s="731"/>
      <c r="J28" s="729"/>
      <c r="K28" s="732"/>
      <c r="L28" s="728"/>
      <c r="M28" s="729"/>
      <c r="N28" s="730"/>
      <c r="O28" s="731"/>
      <c r="P28" s="729"/>
      <c r="Q28" s="732"/>
      <c r="R28" s="728"/>
      <c r="S28" s="729"/>
      <c r="T28" s="730"/>
      <c r="U28" s="731"/>
      <c r="V28" s="729"/>
      <c r="W28" s="732"/>
      <c r="X28" s="728"/>
      <c r="Y28" s="729"/>
      <c r="Z28" s="730"/>
      <c r="AA28" s="728"/>
      <c r="AB28" s="729"/>
      <c r="AC28" s="730"/>
      <c r="AD28" s="731"/>
      <c r="AE28" s="729"/>
      <c r="AF28" s="732"/>
      <c r="AG28" s="728"/>
      <c r="AH28" s="729"/>
      <c r="AI28" s="730"/>
      <c r="AJ28" s="731"/>
      <c r="AK28" s="729"/>
      <c r="AL28" s="732"/>
      <c r="AM28" s="728"/>
      <c r="AN28" s="729"/>
      <c r="AO28" s="730"/>
      <c r="AP28" s="731"/>
      <c r="AQ28" s="729"/>
      <c r="AR28" s="732"/>
      <c r="AS28" s="728"/>
      <c r="AT28" s="729"/>
      <c r="AU28" s="730"/>
      <c r="AV28" s="731"/>
      <c r="AW28" s="729"/>
      <c r="AX28" s="732"/>
      <c r="AY28" s="728"/>
      <c r="AZ28" s="729"/>
      <c r="BA28" s="730"/>
      <c r="BB28" s="731"/>
      <c r="BC28" s="729"/>
      <c r="BD28" s="732"/>
      <c r="BE28" s="728"/>
      <c r="BF28" s="729"/>
      <c r="BG28" s="729"/>
      <c r="BH28" s="729"/>
      <c r="BI28" s="730"/>
      <c r="BJ28" s="731"/>
      <c r="BK28" s="738"/>
      <c r="BL28" s="817"/>
      <c r="BM28" s="138"/>
      <c r="BN28" s="138"/>
      <c r="BO28" s="138"/>
      <c r="BP28" s="138"/>
      <c r="BQ28" s="138"/>
      <c r="BR28" s="138"/>
      <c r="BS28" s="597"/>
    </row>
    <row r="29" spans="1:71" s="125" customFormat="1" ht="147" customHeight="1" hidden="1">
      <c r="A29" s="743"/>
      <c r="B29" s="725"/>
      <c r="C29" s="725"/>
      <c r="D29" s="725"/>
      <c r="E29" s="725"/>
      <c r="F29" s="728"/>
      <c r="G29" s="729"/>
      <c r="H29" s="730"/>
      <c r="I29" s="731"/>
      <c r="J29" s="729"/>
      <c r="K29" s="732"/>
      <c r="L29" s="728"/>
      <c r="M29" s="729"/>
      <c r="N29" s="730"/>
      <c r="O29" s="731"/>
      <c r="P29" s="729"/>
      <c r="Q29" s="732"/>
      <c r="R29" s="728"/>
      <c r="S29" s="729"/>
      <c r="T29" s="730"/>
      <c r="U29" s="731"/>
      <c r="V29" s="729"/>
      <c r="W29" s="732"/>
      <c r="X29" s="728"/>
      <c r="Y29" s="729"/>
      <c r="Z29" s="730"/>
      <c r="AA29" s="728"/>
      <c r="AB29" s="729"/>
      <c r="AC29" s="730"/>
      <c r="AD29" s="731"/>
      <c r="AE29" s="729"/>
      <c r="AF29" s="732"/>
      <c r="AG29" s="728"/>
      <c r="AH29" s="729"/>
      <c r="AI29" s="730"/>
      <c r="AJ29" s="731"/>
      <c r="AK29" s="729"/>
      <c r="AL29" s="732"/>
      <c r="AM29" s="728"/>
      <c r="AN29" s="729"/>
      <c r="AO29" s="730"/>
      <c r="AP29" s="731"/>
      <c r="AQ29" s="729"/>
      <c r="AR29" s="732"/>
      <c r="AS29" s="728"/>
      <c r="AT29" s="729"/>
      <c r="AU29" s="730"/>
      <c r="AV29" s="731"/>
      <c r="AW29" s="729"/>
      <c r="AX29" s="732"/>
      <c r="AY29" s="728"/>
      <c r="AZ29" s="729"/>
      <c r="BA29" s="730"/>
      <c r="BB29" s="731"/>
      <c r="BC29" s="729"/>
      <c r="BD29" s="732"/>
      <c r="BE29" s="728"/>
      <c r="BF29" s="729"/>
      <c r="BG29" s="729"/>
      <c r="BH29" s="729"/>
      <c r="BI29" s="730"/>
      <c r="BJ29" s="731"/>
      <c r="BK29" s="738"/>
      <c r="BL29" s="817"/>
      <c r="BM29" s="138"/>
      <c r="BN29" s="138"/>
      <c r="BO29" s="138"/>
      <c r="BP29" s="138"/>
      <c r="BQ29" s="138"/>
      <c r="BR29" s="138"/>
      <c r="BS29" s="597"/>
    </row>
    <row r="30" spans="1:71" s="17" customFormat="1" ht="76.5" customHeight="1" hidden="1">
      <c r="A30" s="743"/>
      <c r="B30" s="725"/>
      <c r="C30" s="725"/>
      <c r="D30" s="725"/>
      <c r="E30" s="725"/>
      <c r="F30" s="728"/>
      <c r="G30" s="729"/>
      <c r="H30" s="730"/>
      <c r="I30" s="731"/>
      <c r="J30" s="729"/>
      <c r="K30" s="732"/>
      <c r="L30" s="728"/>
      <c r="M30" s="729"/>
      <c r="N30" s="730"/>
      <c r="O30" s="731"/>
      <c r="P30" s="729"/>
      <c r="Q30" s="732"/>
      <c r="R30" s="728"/>
      <c r="S30" s="729"/>
      <c r="T30" s="730"/>
      <c r="U30" s="731"/>
      <c r="V30" s="729"/>
      <c r="W30" s="732"/>
      <c r="X30" s="728"/>
      <c r="Y30" s="729"/>
      <c r="Z30" s="730"/>
      <c r="AA30" s="728"/>
      <c r="AB30" s="729"/>
      <c r="AC30" s="730"/>
      <c r="AD30" s="731"/>
      <c r="AE30" s="729"/>
      <c r="AF30" s="732"/>
      <c r="AG30" s="728"/>
      <c r="AH30" s="729"/>
      <c r="AI30" s="730"/>
      <c r="AJ30" s="731"/>
      <c r="AK30" s="729"/>
      <c r="AL30" s="732"/>
      <c r="AM30" s="728"/>
      <c r="AN30" s="729"/>
      <c r="AO30" s="730"/>
      <c r="AP30" s="731"/>
      <c r="AQ30" s="729"/>
      <c r="AR30" s="732"/>
      <c r="AS30" s="728"/>
      <c r="AT30" s="729"/>
      <c r="AU30" s="730"/>
      <c r="AV30" s="731"/>
      <c r="AW30" s="729"/>
      <c r="AX30" s="732"/>
      <c r="AY30" s="728"/>
      <c r="AZ30" s="729"/>
      <c r="BA30" s="730"/>
      <c r="BB30" s="731"/>
      <c r="BC30" s="729"/>
      <c r="BD30" s="732"/>
      <c r="BE30" s="728"/>
      <c r="BF30" s="729"/>
      <c r="BG30" s="729"/>
      <c r="BH30" s="729"/>
      <c r="BI30" s="730"/>
      <c r="BJ30" s="731"/>
      <c r="BK30" s="738"/>
      <c r="BL30" s="817"/>
      <c r="BM30" s="122"/>
      <c r="BN30" s="122"/>
      <c r="BO30" s="122"/>
      <c r="BP30" s="122"/>
      <c r="BQ30" s="122"/>
      <c r="BR30" s="122"/>
      <c r="BS30" s="576"/>
    </row>
    <row r="31" spans="1:71" s="125" customFormat="1" ht="91.5" customHeight="1" hidden="1">
      <c r="A31" s="743"/>
      <c r="B31" s="725"/>
      <c r="C31" s="725"/>
      <c r="D31" s="725"/>
      <c r="E31" s="725"/>
      <c r="F31" s="728"/>
      <c r="G31" s="729"/>
      <c r="H31" s="730"/>
      <c r="I31" s="731"/>
      <c r="J31" s="729"/>
      <c r="K31" s="732"/>
      <c r="L31" s="728"/>
      <c r="M31" s="729"/>
      <c r="N31" s="730"/>
      <c r="O31" s="731"/>
      <c r="P31" s="729"/>
      <c r="Q31" s="732"/>
      <c r="R31" s="728"/>
      <c r="S31" s="729"/>
      <c r="T31" s="730"/>
      <c r="U31" s="731"/>
      <c r="V31" s="729"/>
      <c r="W31" s="732"/>
      <c r="X31" s="728"/>
      <c r="Y31" s="729"/>
      <c r="Z31" s="730"/>
      <c r="AA31" s="728"/>
      <c r="AB31" s="729"/>
      <c r="AC31" s="730"/>
      <c r="AD31" s="731"/>
      <c r="AE31" s="729"/>
      <c r="AF31" s="732"/>
      <c r="AG31" s="728"/>
      <c r="AH31" s="729"/>
      <c r="AI31" s="730"/>
      <c r="AJ31" s="731"/>
      <c r="AK31" s="729"/>
      <c r="AL31" s="732"/>
      <c r="AM31" s="728"/>
      <c r="AN31" s="729"/>
      <c r="AO31" s="730"/>
      <c r="AP31" s="731"/>
      <c r="AQ31" s="729"/>
      <c r="AR31" s="732"/>
      <c r="AS31" s="728"/>
      <c r="AT31" s="729"/>
      <c r="AU31" s="730"/>
      <c r="AV31" s="731"/>
      <c r="AW31" s="729"/>
      <c r="AX31" s="732"/>
      <c r="AY31" s="728"/>
      <c r="AZ31" s="729"/>
      <c r="BA31" s="730"/>
      <c r="BB31" s="731"/>
      <c r="BC31" s="729"/>
      <c r="BD31" s="732"/>
      <c r="BE31" s="728"/>
      <c r="BF31" s="729"/>
      <c r="BG31" s="729"/>
      <c r="BH31" s="729"/>
      <c r="BI31" s="730"/>
      <c r="BJ31" s="731"/>
      <c r="BK31" s="738"/>
      <c r="BL31" s="817"/>
      <c r="BM31" s="138"/>
      <c r="BN31" s="138"/>
      <c r="BO31" s="138"/>
      <c r="BP31" s="138"/>
      <c r="BQ31" s="138"/>
      <c r="BR31" s="138"/>
      <c r="BS31" s="597"/>
    </row>
    <row r="32" spans="1:71" s="125" customFormat="1" ht="117.75" customHeight="1" hidden="1">
      <c r="A32" s="743"/>
      <c r="B32" s="725"/>
      <c r="C32" s="725"/>
      <c r="D32" s="725"/>
      <c r="E32" s="725"/>
      <c r="F32" s="728"/>
      <c r="G32" s="729"/>
      <c r="H32" s="730"/>
      <c r="I32" s="731"/>
      <c r="J32" s="729"/>
      <c r="K32" s="732"/>
      <c r="L32" s="728"/>
      <c r="M32" s="729"/>
      <c r="N32" s="730"/>
      <c r="O32" s="731"/>
      <c r="P32" s="729"/>
      <c r="Q32" s="732"/>
      <c r="R32" s="728"/>
      <c r="S32" s="729"/>
      <c r="T32" s="730"/>
      <c r="U32" s="731"/>
      <c r="V32" s="729"/>
      <c r="W32" s="732"/>
      <c r="X32" s="728"/>
      <c r="Y32" s="729"/>
      <c r="Z32" s="730"/>
      <c r="AA32" s="728"/>
      <c r="AB32" s="729"/>
      <c r="AC32" s="730"/>
      <c r="AD32" s="731"/>
      <c r="AE32" s="729"/>
      <c r="AF32" s="732"/>
      <c r="AG32" s="728"/>
      <c r="AH32" s="729"/>
      <c r="AI32" s="730"/>
      <c r="AJ32" s="731"/>
      <c r="AK32" s="729"/>
      <c r="AL32" s="732"/>
      <c r="AM32" s="728"/>
      <c r="AN32" s="729"/>
      <c r="AO32" s="730"/>
      <c r="AP32" s="731"/>
      <c r="AQ32" s="729"/>
      <c r="AR32" s="732"/>
      <c r="AS32" s="728"/>
      <c r="AT32" s="729"/>
      <c r="AU32" s="730"/>
      <c r="AV32" s="731"/>
      <c r="AW32" s="729"/>
      <c r="AX32" s="732"/>
      <c r="AY32" s="728"/>
      <c r="AZ32" s="729"/>
      <c r="BA32" s="730"/>
      <c r="BB32" s="731"/>
      <c r="BC32" s="729"/>
      <c r="BD32" s="732"/>
      <c r="BE32" s="728"/>
      <c r="BF32" s="729"/>
      <c r="BG32" s="729"/>
      <c r="BH32" s="729"/>
      <c r="BI32" s="730"/>
      <c r="BJ32" s="731"/>
      <c r="BK32" s="738"/>
      <c r="BL32" s="817"/>
      <c r="BM32" s="138"/>
      <c r="BN32" s="138"/>
      <c r="BO32" s="138"/>
      <c r="BP32" s="138"/>
      <c r="BQ32" s="138"/>
      <c r="BR32" s="138"/>
      <c r="BS32" s="597"/>
    </row>
    <row r="33" spans="1:71" s="125" customFormat="1" ht="93.75" customHeight="1" hidden="1">
      <c r="A33" s="743"/>
      <c r="B33" s="725"/>
      <c r="C33" s="725"/>
      <c r="D33" s="725"/>
      <c r="E33" s="725"/>
      <c r="F33" s="728"/>
      <c r="G33" s="729"/>
      <c r="H33" s="730"/>
      <c r="I33" s="731"/>
      <c r="J33" s="729"/>
      <c r="K33" s="732"/>
      <c r="L33" s="728"/>
      <c r="M33" s="729"/>
      <c r="N33" s="730"/>
      <c r="O33" s="731"/>
      <c r="P33" s="729"/>
      <c r="Q33" s="732"/>
      <c r="R33" s="728"/>
      <c r="S33" s="729"/>
      <c r="T33" s="730"/>
      <c r="U33" s="731"/>
      <c r="V33" s="729"/>
      <c r="W33" s="732"/>
      <c r="X33" s="728"/>
      <c r="Y33" s="729"/>
      <c r="Z33" s="730"/>
      <c r="AA33" s="728"/>
      <c r="AB33" s="729"/>
      <c r="AC33" s="730"/>
      <c r="AD33" s="731"/>
      <c r="AE33" s="729"/>
      <c r="AF33" s="732"/>
      <c r="AG33" s="728"/>
      <c r="AH33" s="729"/>
      <c r="AI33" s="730"/>
      <c r="AJ33" s="731"/>
      <c r="AK33" s="729"/>
      <c r="AL33" s="732"/>
      <c r="AM33" s="728"/>
      <c r="AN33" s="729"/>
      <c r="AO33" s="730"/>
      <c r="AP33" s="731"/>
      <c r="AQ33" s="729"/>
      <c r="AR33" s="732"/>
      <c r="AS33" s="728"/>
      <c r="AT33" s="729"/>
      <c r="AU33" s="730"/>
      <c r="AV33" s="731"/>
      <c r="AW33" s="729"/>
      <c r="AX33" s="732"/>
      <c r="AY33" s="728"/>
      <c r="AZ33" s="729"/>
      <c r="BA33" s="730"/>
      <c r="BB33" s="731"/>
      <c r="BC33" s="729"/>
      <c r="BD33" s="732"/>
      <c r="BE33" s="728"/>
      <c r="BF33" s="729"/>
      <c r="BG33" s="729"/>
      <c r="BH33" s="729"/>
      <c r="BI33" s="730"/>
      <c r="BJ33" s="731"/>
      <c r="BK33" s="738"/>
      <c r="BL33" s="817"/>
      <c r="BM33" s="138"/>
      <c r="BN33" s="138"/>
      <c r="BO33" s="138"/>
      <c r="BP33" s="138"/>
      <c r="BQ33" s="138"/>
      <c r="BR33" s="138"/>
      <c r="BS33" s="597"/>
    </row>
    <row r="34" spans="1:71" s="28" customFormat="1" ht="113.25" customHeight="1" hidden="1">
      <c r="A34" s="744"/>
      <c r="B34" s="726"/>
      <c r="C34" s="726"/>
      <c r="D34" s="726"/>
      <c r="E34" s="726"/>
      <c r="F34" s="728"/>
      <c r="G34" s="729"/>
      <c r="H34" s="730"/>
      <c r="I34" s="731"/>
      <c r="J34" s="729"/>
      <c r="K34" s="732"/>
      <c r="L34" s="728"/>
      <c r="M34" s="729"/>
      <c r="N34" s="730"/>
      <c r="O34" s="731"/>
      <c r="P34" s="729"/>
      <c r="Q34" s="732"/>
      <c r="R34" s="728"/>
      <c r="S34" s="729"/>
      <c r="T34" s="730"/>
      <c r="U34" s="731"/>
      <c r="V34" s="729"/>
      <c r="W34" s="732"/>
      <c r="X34" s="728"/>
      <c r="Y34" s="729"/>
      <c r="Z34" s="730"/>
      <c r="AA34" s="728"/>
      <c r="AB34" s="729"/>
      <c r="AC34" s="730"/>
      <c r="AD34" s="731"/>
      <c r="AE34" s="729"/>
      <c r="AF34" s="732"/>
      <c r="AG34" s="728"/>
      <c r="AH34" s="729"/>
      <c r="AI34" s="730"/>
      <c r="AJ34" s="731"/>
      <c r="AK34" s="729"/>
      <c r="AL34" s="732"/>
      <c r="AM34" s="728"/>
      <c r="AN34" s="729"/>
      <c r="AO34" s="730"/>
      <c r="AP34" s="731"/>
      <c r="AQ34" s="729"/>
      <c r="AR34" s="732"/>
      <c r="AS34" s="728"/>
      <c r="AT34" s="729"/>
      <c r="AU34" s="730"/>
      <c r="AV34" s="731"/>
      <c r="AW34" s="729"/>
      <c r="AX34" s="732"/>
      <c r="AY34" s="728"/>
      <c r="AZ34" s="729"/>
      <c r="BA34" s="730"/>
      <c r="BB34" s="731"/>
      <c r="BC34" s="729"/>
      <c r="BD34" s="732"/>
      <c r="BE34" s="728"/>
      <c r="BF34" s="729"/>
      <c r="BG34" s="729"/>
      <c r="BH34" s="729"/>
      <c r="BI34" s="730"/>
      <c r="BJ34" s="731"/>
      <c r="BK34" s="738"/>
      <c r="BL34" s="817"/>
      <c r="BM34" s="188"/>
      <c r="BN34" s="188"/>
      <c r="BO34" s="188"/>
      <c r="BP34" s="188"/>
      <c r="BQ34" s="188"/>
      <c r="BR34" s="188"/>
      <c r="BS34" s="595"/>
    </row>
    <row r="35" spans="1:71" s="125" customFormat="1" ht="131.25" customHeight="1" hidden="1">
      <c r="A35" s="743"/>
      <c r="B35" s="725"/>
      <c r="C35" s="725"/>
      <c r="D35" s="725"/>
      <c r="E35" s="725"/>
      <c r="F35" s="728"/>
      <c r="G35" s="729"/>
      <c r="H35" s="730"/>
      <c r="I35" s="731"/>
      <c r="J35" s="729"/>
      <c r="K35" s="732"/>
      <c r="L35" s="728"/>
      <c r="M35" s="729"/>
      <c r="N35" s="730"/>
      <c r="O35" s="731"/>
      <c r="P35" s="729"/>
      <c r="Q35" s="732"/>
      <c r="R35" s="728"/>
      <c r="S35" s="729"/>
      <c r="T35" s="730"/>
      <c r="U35" s="731"/>
      <c r="V35" s="729"/>
      <c r="W35" s="732"/>
      <c r="X35" s="728"/>
      <c r="Y35" s="729"/>
      <c r="Z35" s="730"/>
      <c r="AA35" s="728"/>
      <c r="AB35" s="729"/>
      <c r="AC35" s="730"/>
      <c r="AD35" s="731"/>
      <c r="AE35" s="729"/>
      <c r="AF35" s="732"/>
      <c r="AG35" s="728"/>
      <c r="AH35" s="729"/>
      <c r="AI35" s="730"/>
      <c r="AJ35" s="731"/>
      <c r="AK35" s="729"/>
      <c r="AL35" s="732"/>
      <c r="AM35" s="728"/>
      <c r="AN35" s="729"/>
      <c r="AO35" s="730"/>
      <c r="AP35" s="731"/>
      <c r="AQ35" s="729"/>
      <c r="AR35" s="732"/>
      <c r="AS35" s="728"/>
      <c r="AT35" s="729"/>
      <c r="AU35" s="730"/>
      <c r="AV35" s="731"/>
      <c r="AW35" s="729"/>
      <c r="AX35" s="732"/>
      <c r="AY35" s="728"/>
      <c r="AZ35" s="729"/>
      <c r="BA35" s="730"/>
      <c r="BB35" s="731"/>
      <c r="BC35" s="729"/>
      <c r="BD35" s="732"/>
      <c r="BE35" s="728"/>
      <c r="BF35" s="729"/>
      <c r="BG35" s="729"/>
      <c r="BH35" s="729"/>
      <c r="BI35" s="730"/>
      <c r="BJ35" s="731"/>
      <c r="BK35" s="738"/>
      <c r="BL35" s="817"/>
      <c r="BM35" s="138"/>
      <c r="BN35" s="138"/>
      <c r="BO35" s="138"/>
      <c r="BP35" s="138"/>
      <c r="BQ35" s="138"/>
      <c r="BR35" s="138"/>
      <c r="BS35" s="597"/>
    </row>
    <row r="36" spans="1:71" s="17" customFormat="1" ht="76.5" customHeight="1" hidden="1">
      <c r="A36" s="743"/>
      <c r="B36" s="725"/>
      <c r="C36" s="725"/>
      <c r="D36" s="725"/>
      <c r="E36" s="725"/>
      <c r="F36" s="728"/>
      <c r="G36" s="729"/>
      <c r="H36" s="730"/>
      <c r="I36" s="731"/>
      <c r="J36" s="729"/>
      <c r="K36" s="732"/>
      <c r="L36" s="728"/>
      <c r="M36" s="729"/>
      <c r="N36" s="730"/>
      <c r="O36" s="731"/>
      <c r="P36" s="729"/>
      <c r="Q36" s="732"/>
      <c r="R36" s="728"/>
      <c r="S36" s="729"/>
      <c r="T36" s="730"/>
      <c r="U36" s="731"/>
      <c r="V36" s="729"/>
      <c r="W36" s="732"/>
      <c r="X36" s="728"/>
      <c r="Y36" s="729"/>
      <c r="Z36" s="730"/>
      <c r="AA36" s="728"/>
      <c r="AB36" s="729"/>
      <c r="AC36" s="730"/>
      <c r="AD36" s="731"/>
      <c r="AE36" s="729"/>
      <c r="AF36" s="732"/>
      <c r="AG36" s="728"/>
      <c r="AH36" s="729"/>
      <c r="AI36" s="730"/>
      <c r="AJ36" s="731"/>
      <c r="AK36" s="729"/>
      <c r="AL36" s="732"/>
      <c r="AM36" s="728"/>
      <c r="AN36" s="729"/>
      <c r="AO36" s="730"/>
      <c r="AP36" s="731"/>
      <c r="AQ36" s="729"/>
      <c r="AR36" s="732"/>
      <c r="AS36" s="728"/>
      <c r="AT36" s="729"/>
      <c r="AU36" s="730"/>
      <c r="AV36" s="731"/>
      <c r="AW36" s="729"/>
      <c r="AX36" s="732"/>
      <c r="AY36" s="728"/>
      <c r="AZ36" s="729"/>
      <c r="BA36" s="730"/>
      <c r="BB36" s="731"/>
      <c r="BC36" s="729"/>
      <c r="BD36" s="732"/>
      <c r="BE36" s="728"/>
      <c r="BF36" s="729"/>
      <c r="BG36" s="729"/>
      <c r="BH36" s="729"/>
      <c r="BI36" s="730"/>
      <c r="BJ36" s="731"/>
      <c r="BK36" s="738"/>
      <c r="BL36" s="817"/>
      <c r="BM36" s="122"/>
      <c r="BN36" s="122"/>
      <c r="BO36" s="122"/>
      <c r="BP36" s="122"/>
      <c r="BQ36" s="122"/>
      <c r="BR36" s="122"/>
      <c r="BS36" s="576"/>
    </row>
    <row r="37" spans="1:71" s="125" customFormat="1" ht="84" customHeight="1" hidden="1">
      <c r="A37" s="743"/>
      <c r="B37" s="725"/>
      <c r="C37" s="725"/>
      <c r="D37" s="725"/>
      <c r="E37" s="725"/>
      <c r="F37" s="728"/>
      <c r="G37" s="729"/>
      <c r="H37" s="730"/>
      <c r="I37" s="731"/>
      <c r="J37" s="729"/>
      <c r="K37" s="732"/>
      <c r="L37" s="728"/>
      <c r="M37" s="729"/>
      <c r="N37" s="730"/>
      <c r="O37" s="731"/>
      <c r="P37" s="729"/>
      <c r="Q37" s="732"/>
      <c r="R37" s="728"/>
      <c r="S37" s="729"/>
      <c r="T37" s="730"/>
      <c r="U37" s="731"/>
      <c r="V37" s="729"/>
      <c r="W37" s="732"/>
      <c r="X37" s="728"/>
      <c r="Y37" s="729"/>
      <c r="Z37" s="730"/>
      <c r="AA37" s="728"/>
      <c r="AB37" s="729"/>
      <c r="AC37" s="730"/>
      <c r="AD37" s="731"/>
      <c r="AE37" s="729"/>
      <c r="AF37" s="732"/>
      <c r="AG37" s="728"/>
      <c r="AH37" s="729"/>
      <c r="AI37" s="730"/>
      <c r="AJ37" s="731"/>
      <c r="AK37" s="729"/>
      <c r="AL37" s="732"/>
      <c r="AM37" s="728"/>
      <c r="AN37" s="729"/>
      <c r="AO37" s="730"/>
      <c r="AP37" s="731"/>
      <c r="AQ37" s="729"/>
      <c r="AR37" s="732"/>
      <c r="AS37" s="728"/>
      <c r="AT37" s="729"/>
      <c r="AU37" s="730"/>
      <c r="AV37" s="731"/>
      <c r="AW37" s="729"/>
      <c r="AX37" s="732"/>
      <c r="AY37" s="728"/>
      <c r="AZ37" s="729"/>
      <c r="BA37" s="730"/>
      <c r="BB37" s="731"/>
      <c r="BC37" s="729"/>
      <c r="BD37" s="732"/>
      <c r="BE37" s="728"/>
      <c r="BF37" s="729"/>
      <c r="BG37" s="729"/>
      <c r="BH37" s="729"/>
      <c r="BI37" s="730"/>
      <c r="BJ37" s="731"/>
      <c r="BK37" s="738"/>
      <c r="BL37" s="817"/>
      <c r="BM37" s="138"/>
      <c r="BN37" s="138"/>
      <c r="BO37" s="138"/>
      <c r="BP37" s="138"/>
      <c r="BQ37" s="138"/>
      <c r="BR37" s="138"/>
      <c r="BS37" s="597"/>
    </row>
    <row r="38" spans="1:71" s="125" customFormat="1" ht="115.5" customHeight="1" hidden="1" thickBot="1">
      <c r="A38" s="743"/>
      <c r="B38" s="725"/>
      <c r="C38" s="725"/>
      <c r="D38" s="725"/>
      <c r="E38" s="725"/>
      <c r="F38" s="728"/>
      <c r="G38" s="729"/>
      <c r="H38" s="730"/>
      <c r="I38" s="731"/>
      <c r="J38" s="729"/>
      <c r="K38" s="732"/>
      <c r="L38" s="728"/>
      <c r="M38" s="729"/>
      <c r="N38" s="730"/>
      <c r="O38" s="731"/>
      <c r="P38" s="729"/>
      <c r="Q38" s="732"/>
      <c r="R38" s="728"/>
      <c r="S38" s="729"/>
      <c r="T38" s="730"/>
      <c r="U38" s="731"/>
      <c r="V38" s="729"/>
      <c r="W38" s="732"/>
      <c r="X38" s="728"/>
      <c r="Y38" s="729"/>
      <c r="Z38" s="730"/>
      <c r="AA38" s="728"/>
      <c r="AB38" s="729"/>
      <c r="AC38" s="730"/>
      <c r="AD38" s="731"/>
      <c r="AE38" s="729"/>
      <c r="AF38" s="732"/>
      <c r="AG38" s="733"/>
      <c r="AH38" s="734"/>
      <c r="AI38" s="735"/>
      <c r="AJ38" s="731"/>
      <c r="AK38" s="729"/>
      <c r="AL38" s="732"/>
      <c r="AM38" s="728"/>
      <c r="AN38" s="729"/>
      <c r="AO38" s="730"/>
      <c r="AP38" s="731"/>
      <c r="AQ38" s="729"/>
      <c r="AR38" s="732"/>
      <c r="AS38" s="728"/>
      <c r="AT38" s="729"/>
      <c r="AU38" s="730"/>
      <c r="AV38" s="731"/>
      <c r="AW38" s="729"/>
      <c r="AX38" s="732"/>
      <c r="AY38" s="728"/>
      <c r="AZ38" s="729"/>
      <c r="BA38" s="730"/>
      <c r="BB38" s="731"/>
      <c r="BC38" s="729"/>
      <c r="BD38" s="732"/>
      <c r="BE38" s="728"/>
      <c r="BF38" s="729"/>
      <c r="BG38" s="729"/>
      <c r="BH38" s="729"/>
      <c r="BI38" s="730"/>
      <c r="BJ38" s="731"/>
      <c r="BK38" s="738"/>
      <c r="BL38" s="817"/>
      <c r="BM38" s="138"/>
      <c r="BN38" s="138"/>
      <c r="BO38" s="138"/>
      <c r="BP38" s="138"/>
      <c r="BQ38" s="138"/>
      <c r="BR38" s="138"/>
      <c r="BS38" s="597"/>
    </row>
    <row r="39" spans="1:71" s="125" customFormat="1" ht="27.75" customHeight="1" hidden="1" thickBot="1">
      <c r="A39" s="745"/>
      <c r="B39" s="727"/>
      <c r="C39" s="727"/>
      <c r="D39" s="727"/>
      <c r="E39" s="727"/>
      <c r="F39" s="733"/>
      <c r="G39" s="734"/>
      <c r="H39" s="735"/>
      <c r="I39" s="739"/>
      <c r="J39" s="734"/>
      <c r="K39" s="732"/>
      <c r="L39" s="733"/>
      <c r="M39" s="734"/>
      <c r="N39" s="735"/>
      <c r="O39" s="739"/>
      <c r="P39" s="734"/>
      <c r="Q39" s="732"/>
      <c r="R39" s="733"/>
      <c r="S39" s="734"/>
      <c r="T39" s="735"/>
      <c r="U39" s="739"/>
      <c r="V39" s="734"/>
      <c r="W39" s="732"/>
      <c r="X39" s="733"/>
      <c r="Y39" s="734"/>
      <c r="Z39" s="735"/>
      <c r="AA39" s="733"/>
      <c r="AB39" s="734"/>
      <c r="AC39" s="735"/>
      <c r="AD39" s="739"/>
      <c r="AE39" s="734"/>
      <c r="AF39" s="736"/>
      <c r="AG39" s="740"/>
      <c r="AH39" s="740"/>
      <c r="AI39" s="737"/>
      <c r="AJ39" s="734"/>
      <c r="AK39" s="734"/>
      <c r="AL39" s="732"/>
      <c r="AM39" s="733"/>
      <c r="AN39" s="734"/>
      <c r="AO39" s="735"/>
      <c r="AP39" s="739"/>
      <c r="AQ39" s="734"/>
      <c r="AR39" s="732"/>
      <c r="AS39" s="733"/>
      <c r="AT39" s="734"/>
      <c r="AU39" s="735"/>
      <c r="AV39" s="739"/>
      <c r="AW39" s="734"/>
      <c r="AX39" s="732"/>
      <c r="AY39" s="733"/>
      <c r="AZ39" s="734"/>
      <c r="BA39" s="735"/>
      <c r="BB39" s="739"/>
      <c r="BC39" s="734"/>
      <c r="BD39" s="732"/>
      <c r="BE39" s="733"/>
      <c r="BF39" s="734"/>
      <c r="BG39" s="734"/>
      <c r="BH39" s="734"/>
      <c r="BI39" s="735"/>
      <c r="BJ39" s="739"/>
      <c r="BK39" s="741"/>
      <c r="BL39" s="817"/>
      <c r="BM39" s="190"/>
      <c r="BN39" s="190"/>
      <c r="BO39" s="190"/>
      <c r="BP39" s="190"/>
      <c r="BQ39" s="190"/>
      <c r="BR39" s="190"/>
      <c r="BS39" s="597"/>
    </row>
    <row r="40" spans="1:71" s="125" customFormat="1" ht="12.75" hidden="1">
      <c r="A40" s="703"/>
      <c r="B40" s="704"/>
      <c r="C40" s="704"/>
      <c r="D40" s="704"/>
      <c r="E40" s="704"/>
      <c r="F40" s="818"/>
      <c r="G40" s="818"/>
      <c r="H40" s="818"/>
      <c r="I40" s="818"/>
      <c r="J40" s="818"/>
      <c r="K40" s="818"/>
      <c r="L40" s="818"/>
      <c r="M40" s="818"/>
      <c r="N40" s="721"/>
      <c r="O40" s="818"/>
      <c r="P40" s="818"/>
      <c r="Q40" s="818"/>
      <c r="R40" s="818"/>
      <c r="S40" s="818"/>
      <c r="T40" s="818"/>
      <c r="U40" s="818"/>
      <c r="V40" s="818"/>
      <c r="W40" s="713"/>
      <c r="X40" s="818"/>
      <c r="Y40" s="818"/>
      <c r="Z40" s="721"/>
      <c r="AA40" s="818"/>
      <c r="AB40" s="818"/>
      <c r="AC40" s="818"/>
      <c r="AD40" s="818"/>
      <c r="AE40" s="818"/>
      <c r="AF40" s="713"/>
      <c r="AG40" s="818"/>
      <c r="AH40" s="818"/>
      <c r="AI40" s="818"/>
      <c r="AJ40" s="818"/>
      <c r="AK40" s="818"/>
      <c r="AL40" s="818"/>
      <c r="AM40" s="818"/>
      <c r="AN40" s="818"/>
      <c r="AO40" s="818"/>
      <c r="AP40" s="818"/>
      <c r="AQ40" s="818"/>
      <c r="AR40" s="713"/>
      <c r="AS40" s="818"/>
      <c r="AT40" s="818"/>
      <c r="AU40" s="818"/>
      <c r="AV40" s="818"/>
      <c r="AW40" s="818"/>
      <c r="AX40" s="818"/>
      <c r="AY40" s="818"/>
      <c r="AZ40" s="818"/>
      <c r="BA40" s="818"/>
      <c r="BB40" s="818"/>
      <c r="BC40" s="818"/>
      <c r="BD40" s="818"/>
      <c r="BE40" s="818"/>
      <c r="BF40" s="818"/>
      <c r="BG40" s="818"/>
      <c r="BH40" s="818"/>
      <c r="BI40" s="818"/>
      <c r="BJ40" s="818"/>
      <c r="BK40" s="819"/>
      <c r="BL40" s="191"/>
      <c r="BM40" s="190"/>
      <c r="BN40" s="190"/>
      <c r="BO40" s="190"/>
      <c r="BP40" s="190"/>
      <c r="BQ40" s="190"/>
      <c r="BR40" s="190"/>
      <c r="BS40" s="597"/>
    </row>
    <row r="41" spans="1:71" s="42" customFormat="1" ht="18.75" customHeight="1" hidden="1">
      <c r="A41" s="198"/>
      <c r="B41" s="199"/>
      <c r="C41" s="199"/>
      <c r="D41" s="199"/>
      <c r="E41" s="199"/>
      <c r="F41" s="110"/>
      <c r="G41" s="110"/>
      <c r="H41" s="110"/>
      <c r="I41" s="110"/>
      <c r="J41" s="110"/>
      <c r="K41" s="110"/>
      <c r="L41" s="110"/>
      <c r="M41" s="110"/>
      <c r="N41" s="713"/>
      <c r="O41" s="110"/>
      <c r="P41" s="110"/>
      <c r="Q41" s="110"/>
      <c r="R41" s="110"/>
      <c r="S41" s="110"/>
      <c r="T41" s="110"/>
      <c r="U41" s="110"/>
      <c r="V41" s="110"/>
      <c r="W41" s="713"/>
      <c r="X41" s="110"/>
      <c r="Y41" s="110"/>
      <c r="Z41" s="713"/>
      <c r="AA41" s="110"/>
      <c r="AB41" s="110"/>
      <c r="AC41" s="110"/>
      <c r="AD41" s="110"/>
      <c r="AE41" s="110"/>
      <c r="AF41" s="713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713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820"/>
      <c r="BK41" s="821"/>
      <c r="BL41" s="191"/>
      <c r="BM41" s="200"/>
      <c r="BN41" s="200"/>
      <c r="BO41" s="200"/>
      <c r="BP41" s="200"/>
      <c r="BQ41" s="200"/>
      <c r="BR41" s="200"/>
      <c r="BS41" s="701"/>
    </row>
    <row r="42" spans="1:71" s="42" customFormat="1" ht="12.75" hidden="1">
      <c r="A42" s="198"/>
      <c r="B42" s="199"/>
      <c r="C42" s="199"/>
      <c r="D42" s="199"/>
      <c r="E42" s="199"/>
      <c r="F42" s="110"/>
      <c r="G42" s="110"/>
      <c r="H42" s="110"/>
      <c r="I42" s="110"/>
      <c r="J42" s="110"/>
      <c r="K42" s="110"/>
      <c r="L42" s="110"/>
      <c r="M42" s="110"/>
      <c r="N42" s="713"/>
      <c r="O42" s="110"/>
      <c r="P42" s="110"/>
      <c r="Q42" s="110"/>
      <c r="R42" s="110"/>
      <c r="S42" s="110"/>
      <c r="T42" s="110"/>
      <c r="U42" s="110"/>
      <c r="V42" s="110"/>
      <c r="W42" s="713"/>
      <c r="X42" s="110"/>
      <c r="Y42" s="110"/>
      <c r="Z42" s="713"/>
      <c r="AA42" s="110"/>
      <c r="AB42" s="110"/>
      <c r="AC42" s="110"/>
      <c r="AD42" s="110"/>
      <c r="AE42" s="110"/>
      <c r="AF42" s="713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713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820"/>
      <c r="BK42" s="821"/>
      <c r="BL42" s="191"/>
      <c r="BM42" s="200"/>
      <c r="BN42" s="200"/>
      <c r="BO42" s="200"/>
      <c r="BP42" s="200"/>
      <c r="BQ42" s="200"/>
      <c r="BR42" s="200"/>
      <c r="BS42" s="701"/>
    </row>
    <row r="43" spans="1:71" s="42" customFormat="1" ht="12.75" hidden="1">
      <c r="A43" s="573"/>
      <c r="B43" s="574"/>
      <c r="C43" s="574"/>
      <c r="D43" s="574"/>
      <c r="E43" s="574"/>
      <c r="F43" s="822"/>
      <c r="G43" s="822"/>
      <c r="H43" s="822"/>
      <c r="I43" s="822"/>
      <c r="J43" s="822"/>
      <c r="K43" s="822"/>
      <c r="L43" s="822"/>
      <c r="M43" s="822"/>
      <c r="N43" s="713"/>
      <c r="O43" s="822"/>
      <c r="P43" s="822"/>
      <c r="Q43" s="822"/>
      <c r="R43" s="822"/>
      <c r="S43" s="822"/>
      <c r="T43" s="822"/>
      <c r="U43" s="822"/>
      <c r="V43" s="822"/>
      <c r="W43" s="713"/>
      <c r="X43" s="822"/>
      <c r="Y43" s="822"/>
      <c r="Z43" s="713"/>
      <c r="AA43" s="822"/>
      <c r="AB43" s="822"/>
      <c r="AC43" s="822"/>
      <c r="AD43" s="822"/>
      <c r="AE43" s="822"/>
      <c r="AF43" s="713"/>
      <c r="AG43" s="822"/>
      <c r="AH43" s="822"/>
      <c r="AI43" s="822"/>
      <c r="AJ43" s="822"/>
      <c r="AK43" s="822"/>
      <c r="AL43" s="822"/>
      <c r="AM43" s="822"/>
      <c r="AN43" s="822"/>
      <c r="AO43" s="822"/>
      <c r="AP43" s="822"/>
      <c r="AQ43" s="822"/>
      <c r="AR43" s="713"/>
      <c r="AS43" s="822"/>
      <c r="AT43" s="822"/>
      <c r="AU43" s="822"/>
      <c r="AV43" s="822"/>
      <c r="AW43" s="822"/>
      <c r="AX43" s="822"/>
      <c r="AY43" s="822"/>
      <c r="AZ43" s="822"/>
      <c r="BA43" s="822"/>
      <c r="BB43" s="822"/>
      <c r="BC43" s="822"/>
      <c r="BD43" s="822"/>
      <c r="BE43" s="822"/>
      <c r="BF43" s="822"/>
      <c r="BG43" s="822"/>
      <c r="BH43" s="822"/>
      <c r="BI43" s="822"/>
      <c r="BJ43" s="823"/>
      <c r="BK43" s="824"/>
      <c r="BL43" s="191"/>
      <c r="BM43" s="200"/>
      <c r="BN43" s="200"/>
      <c r="BO43" s="200"/>
      <c r="BP43" s="200"/>
      <c r="BQ43" s="200"/>
      <c r="BR43" s="200"/>
      <c r="BS43" s="701"/>
    </row>
    <row r="44" spans="1:71" s="186" customFormat="1" ht="20.25" hidden="1">
      <c r="A44" s="1490"/>
      <c r="B44" s="1490"/>
      <c r="C44" s="1490"/>
      <c r="D44" s="1490"/>
      <c r="E44" s="1490"/>
      <c r="F44" s="1490"/>
      <c r="G44" s="1490"/>
      <c r="H44" s="1490"/>
      <c r="I44" s="1490"/>
      <c r="J44" s="1490"/>
      <c r="K44" s="1490"/>
      <c r="L44" s="1490"/>
      <c r="M44" s="1490"/>
      <c r="N44" s="1490"/>
      <c r="O44" s="1490"/>
      <c r="P44" s="1490"/>
      <c r="Q44" s="1490"/>
      <c r="R44" s="1490"/>
      <c r="S44" s="1490"/>
      <c r="T44" s="1490"/>
      <c r="U44" s="1490"/>
      <c r="V44" s="1490"/>
      <c r="W44" s="1490"/>
      <c r="X44" s="1490"/>
      <c r="Y44" s="1490"/>
      <c r="Z44" s="1490"/>
      <c r="AA44" s="1490"/>
      <c r="AB44" s="1490"/>
      <c r="AC44" s="1490"/>
      <c r="AD44" s="1490"/>
      <c r="AE44" s="1490"/>
      <c r="AF44" s="1490"/>
      <c r="AG44" s="1490"/>
      <c r="AH44" s="1490"/>
      <c r="AI44" s="1490"/>
      <c r="AJ44" s="1490"/>
      <c r="AK44" s="1490"/>
      <c r="AL44" s="1490"/>
      <c r="AM44" s="1490"/>
      <c r="AN44" s="1490"/>
      <c r="AO44" s="1490"/>
      <c r="AP44" s="1490"/>
      <c r="AQ44" s="1490"/>
      <c r="AR44" s="1490"/>
      <c r="AS44" s="1490"/>
      <c r="AT44" s="1490"/>
      <c r="AU44" s="1490"/>
      <c r="AV44" s="1490"/>
      <c r="AW44" s="1490"/>
      <c r="AX44" s="1490"/>
      <c r="AY44" s="1490"/>
      <c r="AZ44" s="1490"/>
      <c r="BA44" s="1490"/>
      <c r="BB44" s="1490"/>
      <c r="BC44" s="1490"/>
      <c r="BD44" s="1490"/>
      <c r="BE44" s="1490"/>
      <c r="BF44" s="1490"/>
      <c r="BG44" s="1490"/>
      <c r="BH44" s="1490"/>
      <c r="BI44" s="1490"/>
      <c r="BJ44" s="1490"/>
      <c r="BK44" s="575"/>
      <c r="BL44" s="191"/>
      <c r="BM44" s="191"/>
      <c r="BN44" s="191"/>
      <c r="BO44" s="191"/>
      <c r="BP44" s="191"/>
      <c r="BQ44" s="191"/>
      <c r="BR44" s="191"/>
      <c r="BS44" s="576"/>
    </row>
    <row r="45" spans="1:71" s="450" customFormat="1" ht="20.25" customHeight="1" hidden="1">
      <c r="A45" s="1487"/>
      <c r="B45" s="1487"/>
      <c r="C45" s="1487"/>
      <c r="D45" s="1487"/>
      <c r="E45" s="1487"/>
      <c r="F45" s="1487"/>
      <c r="G45" s="1487"/>
      <c r="H45" s="1487"/>
      <c r="I45" s="1487"/>
      <c r="J45" s="1487"/>
      <c r="K45" s="1487"/>
      <c r="L45" s="1487"/>
      <c r="M45" s="1487"/>
      <c r="N45" s="1487"/>
      <c r="O45" s="1487"/>
      <c r="P45" s="1487"/>
      <c r="Q45" s="1487"/>
      <c r="R45" s="1487"/>
      <c r="S45" s="1487"/>
      <c r="T45" s="1487"/>
      <c r="U45" s="1487"/>
      <c r="V45" s="1487"/>
      <c r="W45" s="1487"/>
      <c r="X45" s="1487"/>
      <c r="Y45" s="1487"/>
      <c r="Z45" s="1487"/>
      <c r="AA45" s="1487"/>
      <c r="AB45" s="1487"/>
      <c r="AC45" s="1487"/>
      <c r="AD45" s="1487"/>
      <c r="AE45" s="1487"/>
      <c r="AF45" s="1487"/>
      <c r="AG45" s="1487"/>
      <c r="AH45" s="1487"/>
      <c r="AI45" s="1487"/>
      <c r="AJ45" s="1487"/>
      <c r="AK45" s="1487"/>
      <c r="AL45" s="1487"/>
      <c r="AM45" s="1487"/>
      <c r="AN45" s="1487"/>
      <c r="AO45" s="1487"/>
      <c r="AP45" s="1487"/>
      <c r="AQ45" s="1487"/>
      <c r="AR45" s="1487"/>
      <c r="AS45" s="1487"/>
      <c r="AT45" s="1487"/>
      <c r="AU45" s="1487"/>
      <c r="AV45" s="1487"/>
      <c r="AW45" s="1487"/>
      <c r="AX45" s="1487"/>
      <c r="AY45" s="1487"/>
      <c r="AZ45" s="1487"/>
      <c r="BA45" s="1487"/>
      <c r="BB45" s="1487"/>
      <c r="BC45" s="1487"/>
      <c r="BD45" s="1487"/>
      <c r="BE45" s="1487"/>
      <c r="BF45" s="1487"/>
      <c r="BG45" s="1487"/>
      <c r="BH45" s="1487"/>
      <c r="BI45" s="1487"/>
      <c r="BJ45" s="1487"/>
      <c r="BK45" s="1487"/>
      <c r="BL45" s="1487"/>
      <c r="BM45" s="1487"/>
      <c r="BN45" s="1487"/>
      <c r="BO45" s="1487"/>
      <c r="BP45" s="122"/>
      <c r="BQ45" s="122"/>
      <c r="BR45" s="122"/>
      <c r="BS45" s="576"/>
    </row>
    <row r="46" spans="1:71" s="450" customFormat="1" ht="81" customHeight="1" thickBot="1">
      <c r="A46" s="1511" t="s">
        <v>456</v>
      </c>
      <c r="B46" s="1511"/>
      <c r="C46" s="1511"/>
      <c r="D46" s="1511"/>
      <c r="E46" s="1511"/>
      <c r="F46" s="1511"/>
      <c r="G46" s="1511"/>
      <c r="H46" s="1511"/>
      <c r="I46" s="1511"/>
      <c r="J46" s="1511"/>
      <c r="K46" s="1511"/>
      <c r="L46" s="1511"/>
      <c r="M46" s="1511"/>
      <c r="N46" s="1511"/>
      <c r="O46" s="1511"/>
      <c r="P46" s="1511"/>
      <c r="Q46" s="1511"/>
      <c r="R46" s="1511"/>
      <c r="S46" s="1511"/>
      <c r="T46" s="1511"/>
      <c r="U46" s="1380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  <c r="AF46" s="568"/>
      <c r="AG46" s="568"/>
      <c r="AH46" s="568"/>
      <c r="AI46" s="568"/>
      <c r="AJ46" s="568"/>
      <c r="AK46" s="568"/>
      <c r="AL46" s="568"/>
      <c r="AM46" s="568"/>
      <c r="AN46" s="568"/>
      <c r="AO46" s="568"/>
      <c r="AP46" s="568"/>
      <c r="AQ46" s="568"/>
      <c r="AR46" s="568"/>
      <c r="AS46" s="568"/>
      <c r="AT46" s="568"/>
      <c r="AU46" s="568"/>
      <c r="AV46" s="568"/>
      <c r="AW46" s="568"/>
      <c r="AX46" s="568"/>
      <c r="AY46" s="568"/>
      <c r="AZ46" s="568"/>
      <c r="BA46" s="568"/>
      <c r="BB46" s="568"/>
      <c r="BC46" s="568"/>
      <c r="BD46" s="568"/>
      <c r="BE46" s="568"/>
      <c r="BF46" s="568"/>
      <c r="BG46" s="568"/>
      <c r="BH46" s="568"/>
      <c r="BI46" s="568"/>
      <c r="BJ46" s="568"/>
      <c r="BK46" s="568"/>
      <c r="BL46" s="568"/>
      <c r="BM46" s="568"/>
      <c r="BN46" s="568"/>
      <c r="BO46" s="568"/>
      <c r="BP46" s="122"/>
      <c r="BQ46" s="122"/>
      <c r="BR46" s="122"/>
      <c r="BS46" s="576"/>
    </row>
    <row r="47" spans="1:71" s="450" customFormat="1" ht="180.75" customHeight="1" thickBot="1">
      <c r="A47" s="1499" t="s">
        <v>178</v>
      </c>
      <c r="B47" s="1500"/>
      <c r="C47" s="1056" t="s">
        <v>283</v>
      </c>
      <c r="D47" s="1340" t="s">
        <v>455</v>
      </c>
      <c r="E47" s="1057" t="s">
        <v>264</v>
      </c>
      <c r="F47" s="825" t="s">
        <v>265</v>
      </c>
      <c r="G47" s="1397" t="str">
        <f>D47</f>
        <v>Исполнение II квартала  2020 года факт</v>
      </c>
      <c r="H47" s="826" t="s">
        <v>264</v>
      </c>
      <c r="I47" s="841" t="s">
        <v>266</v>
      </c>
      <c r="J47" s="1397" t="str">
        <f>G47</f>
        <v>Исполнение II квартала  2020 года факт</v>
      </c>
      <c r="K47" s="841" t="s">
        <v>264</v>
      </c>
      <c r="L47" s="825" t="s">
        <v>267</v>
      </c>
      <c r="M47" s="1397" t="str">
        <f>J47</f>
        <v>Исполнение II квартала  2020 года факт</v>
      </c>
      <c r="N47" s="826" t="s">
        <v>264</v>
      </c>
      <c r="O47" s="841" t="s">
        <v>268</v>
      </c>
      <c r="P47" s="1397" t="str">
        <f>M47</f>
        <v>Исполнение II квартала  2020 года факт</v>
      </c>
      <c r="Q47" s="841" t="s">
        <v>264</v>
      </c>
      <c r="R47" s="825" t="s">
        <v>269</v>
      </c>
      <c r="S47" s="1397" t="str">
        <f>P47</f>
        <v>Исполнение II квартала  2020 года факт</v>
      </c>
      <c r="T47" s="841" t="s">
        <v>264</v>
      </c>
      <c r="U47" s="1381" t="s">
        <v>270</v>
      </c>
      <c r="V47" s="1412" t="str">
        <f>S47</f>
        <v>Исполнение II квартала  2020 года факт</v>
      </c>
      <c r="W47" s="841" t="s">
        <v>264</v>
      </c>
      <c r="X47" s="825" t="s">
        <v>271</v>
      </c>
      <c r="Y47" s="1397" t="str">
        <f>V47</f>
        <v>Исполнение II квартала  2020 года факт</v>
      </c>
      <c r="Z47" s="826" t="s">
        <v>264</v>
      </c>
      <c r="AA47" s="841" t="s">
        <v>272</v>
      </c>
      <c r="AB47" s="1397" t="str">
        <f>Y47</f>
        <v>Исполнение II квартала  2020 года факт</v>
      </c>
      <c r="AC47" s="841" t="s">
        <v>264</v>
      </c>
      <c r="AD47" s="825" t="s">
        <v>273</v>
      </c>
      <c r="AE47" s="1397" t="str">
        <f>AB47</f>
        <v>Исполнение II квартала  2020 года факт</v>
      </c>
      <c r="AF47" s="826" t="s">
        <v>264</v>
      </c>
      <c r="AG47" s="841" t="s">
        <v>274</v>
      </c>
      <c r="AH47" s="1397" t="str">
        <f>AE47</f>
        <v>Исполнение II квартала  2020 года факт</v>
      </c>
      <c r="AI47" s="841" t="s">
        <v>264</v>
      </c>
      <c r="AJ47" s="825" t="s">
        <v>275</v>
      </c>
      <c r="AK47" s="1397" t="str">
        <f>AH47</f>
        <v>Исполнение II квартала  2020 года факт</v>
      </c>
      <c r="AL47" s="826" t="s">
        <v>264</v>
      </c>
      <c r="AM47" s="841" t="s">
        <v>276</v>
      </c>
      <c r="AN47" s="1397" t="str">
        <f>AK47</f>
        <v>Исполнение II квартала  2020 года факт</v>
      </c>
      <c r="AO47" s="841" t="s">
        <v>264</v>
      </c>
      <c r="AP47" s="825" t="s">
        <v>277</v>
      </c>
      <c r="AQ47" s="1397" t="str">
        <f>AN47</f>
        <v>Исполнение II квартала  2020 года факт</v>
      </c>
      <c r="AR47" s="826" t="s">
        <v>264</v>
      </c>
      <c r="AS47" s="841" t="s">
        <v>278</v>
      </c>
      <c r="AT47" s="1397" t="str">
        <f>AQ47</f>
        <v>Исполнение II квартала  2020 года факт</v>
      </c>
      <c r="AU47" s="841" t="s">
        <v>264</v>
      </c>
      <c r="AV47" s="825" t="s">
        <v>279</v>
      </c>
      <c r="AW47" s="1397" t="str">
        <f>AT47</f>
        <v>Исполнение II квартала  2020 года факт</v>
      </c>
      <c r="AX47" s="826" t="s">
        <v>264</v>
      </c>
      <c r="AY47" s="841" t="s">
        <v>280</v>
      </c>
      <c r="AZ47" s="1397" t="str">
        <f>AW47</f>
        <v>Исполнение II квартала  2020 года факт</v>
      </c>
      <c r="BA47" s="841" t="s">
        <v>264</v>
      </c>
      <c r="BB47" s="825" t="s">
        <v>281</v>
      </c>
      <c r="BC47" s="1397" t="str">
        <f>AZ47</f>
        <v>Исполнение II квартала  2020 года факт</v>
      </c>
      <c r="BD47" s="782" t="s">
        <v>264</v>
      </c>
      <c r="BE47" s="841" t="s">
        <v>282</v>
      </c>
      <c r="BF47" s="1397" t="str">
        <f>BC47</f>
        <v>Исполнение II квартала  2020 года факт</v>
      </c>
      <c r="BG47" s="842" t="s">
        <v>242</v>
      </c>
      <c r="BH47" s="843" t="s">
        <v>447</v>
      </c>
      <c r="BI47" s="844" t="s">
        <v>264</v>
      </c>
      <c r="BJ47" s="875" t="s">
        <v>291</v>
      </c>
      <c r="BK47" s="1420" t="str">
        <f>BF47</f>
        <v>Исполнение II квартала  2020 года факт</v>
      </c>
      <c r="BL47" s="845" t="s">
        <v>264</v>
      </c>
      <c r="BP47" s="580"/>
      <c r="BQ47" s="581"/>
      <c r="BR47" s="581"/>
      <c r="BS47" s="576"/>
    </row>
    <row r="48" spans="1:71" s="450" customFormat="1" ht="24.75" customHeight="1" hidden="1" thickBot="1">
      <c r="A48" s="1501" t="s">
        <v>2</v>
      </c>
      <c r="B48" s="1502"/>
      <c r="C48" s="1058">
        <f aca="true" t="shared" si="4" ref="C48:C57">F48+I48+L48+O48+R48+U48+X48+AA48+AD48+AG48+AJ48+AM48+AP48+AS48+AV48+AY48+BB48+BE48+BJ48</f>
        <v>3195</v>
      </c>
      <c r="D48" s="1059">
        <f aca="true" t="shared" si="5" ref="D48:D57">G48+J48+M48+P48+S48+V48+Y48+AB48+AE48+AH48+AK48+AN48+AQ48+AT48+AW48+AZ48+BC48+BF48+BK48</f>
        <v>3146</v>
      </c>
      <c r="E48" s="1060">
        <f aca="true" t="shared" si="6" ref="E48:E54">D48/C48*100%</f>
        <v>0.9846635367762129</v>
      </c>
      <c r="F48" s="827">
        <v>273</v>
      </c>
      <c r="G48" s="1405">
        <v>276</v>
      </c>
      <c r="H48" s="828">
        <f>G48/F48*100%</f>
        <v>1.010989010989011</v>
      </c>
      <c r="I48" s="846">
        <v>244</v>
      </c>
      <c r="J48" s="1405">
        <v>250</v>
      </c>
      <c r="K48" s="847">
        <f>J48/I48*100%</f>
        <v>1.0245901639344261</v>
      </c>
      <c r="L48" s="827">
        <v>246</v>
      </c>
      <c r="M48" s="1405">
        <v>254</v>
      </c>
      <c r="N48" s="828">
        <f>M48/L48*100%</f>
        <v>1.032520325203252</v>
      </c>
      <c r="O48" s="846">
        <v>243</v>
      </c>
      <c r="P48" s="1405">
        <v>241</v>
      </c>
      <c r="Q48" s="847">
        <f>P48/O48*100%</f>
        <v>0.9917695473251029</v>
      </c>
      <c r="R48" s="827">
        <v>259</v>
      </c>
      <c r="S48" s="1405">
        <v>259</v>
      </c>
      <c r="T48" s="847">
        <f>S48/R48*100%</f>
        <v>1</v>
      </c>
      <c r="U48" s="1382">
        <v>262</v>
      </c>
      <c r="V48" s="1413">
        <v>262</v>
      </c>
      <c r="W48" s="847">
        <f>V48/U48*100%</f>
        <v>1</v>
      </c>
      <c r="X48" s="827">
        <v>296</v>
      </c>
      <c r="Y48" s="1405">
        <v>280</v>
      </c>
      <c r="Z48" s="828">
        <f>Y48/X48*100%</f>
        <v>0.9459459459459459</v>
      </c>
      <c r="AA48" s="846">
        <v>295</v>
      </c>
      <c r="AB48" s="1405">
        <v>301</v>
      </c>
      <c r="AC48" s="847">
        <f>AB48/AA48*100%</f>
        <v>1.0203389830508474</v>
      </c>
      <c r="AD48" s="827">
        <v>152</v>
      </c>
      <c r="AE48" s="1405">
        <v>151</v>
      </c>
      <c r="AF48" s="828">
        <f>AE48/AD48*100%</f>
        <v>0.993421052631579</v>
      </c>
      <c r="AG48" s="846">
        <v>257</v>
      </c>
      <c r="AH48" s="1405">
        <v>234</v>
      </c>
      <c r="AI48" s="847">
        <f>AH48/AG48*100%</f>
        <v>0.9105058365758755</v>
      </c>
      <c r="AJ48" s="827">
        <v>235</v>
      </c>
      <c r="AK48" s="1405">
        <v>225</v>
      </c>
      <c r="AL48" s="828">
        <f>AK48/AJ48*100%</f>
        <v>0.9574468085106383</v>
      </c>
      <c r="AM48" s="846">
        <v>66</v>
      </c>
      <c r="AN48" s="1405">
        <v>65</v>
      </c>
      <c r="AO48" s="847">
        <f>AN48/AM48*100%</f>
        <v>0.9848484848484849</v>
      </c>
      <c r="AP48" s="827">
        <v>141</v>
      </c>
      <c r="AQ48" s="1405">
        <f>AQ49</f>
        <v>122</v>
      </c>
      <c r="AR48" s="828">
        <f>AQ48/AP48*100%</f>
        <v>0.8652482269503546</v>
      </c>
      <c r="AS48" s="846">
        <v>44</v>
      </c>
      <c r="AT48" s="1405">
        <v>42</v>
      </c>
      <c r="AU48" s="847">
        <f aca="true" t="shared" si="7" ref="AU48:AU56">AT48/AS48*100%</f>
        <v>0.9545454545454546</v>
      </c>
      <c r="AV48" s="827">
        <v>39</v>
      </c>
      <c r="AW48" s="1405">
        <v>39</v>
      </c>
      <c r="AX48" s="828">
        <f>AW48/AV48*100%</f>
        <v>1</v>
      </c>
      <c r="AY48" s="848">
        <v>20</v>
      </c>
      <c r="AZ48" s="1398">
        <v>20</v>
      </c>
      <c r="BA48" s="849">
        <f>AZ48/AY48*100%</f>
        <v>1</v>
      </c>
      <c r="BB48" s="850">
        <v>16</v>
      </c>
      <c r="BC48" s="1398">
        <v>16</v>
      </c>
      <c r="BD48" s="851">
        <f>BC48/BB48*100%</f>
        <v>1</v>
      </c>
      <c r="BE48" s="848">
        <v>22</v>
      </c>
      <c r="BF48" s="1398">
        <v>24</v>
      </c>
      <c r="BG48" s="852">
        <v>85</v>
      </c>
      <c r="BH48" s="853"/>
      <c r="BI48" s="854">
        <f>BF48/BE48*100%</f>
        <v>1.0909090909090908</v>
      </c>
      <c r="BJ48" s="855">
        <v>85</v>
      </c>
      <c r="BK48" s="1421">
        <v>85</v>
      </c>
      <c r="BL48" s="856">
        <f>BK48/BJ48*100%</f>
        <v>1</v>
      </c>
      <c r="BP48" s="583"/>
      <c r="BQ48" s="581"/>
      <c r="BR48" s="581"/>
      <c r="BS48" s="576"/>
    </row>
    <row r="49" spans="1:71" s="450" customFormat="1" ht="34.5" customHeight="1" thickBot="1">
      <c r="A49" s="1503" t="s">
        <v>451</v>
      </c>
      <c r="B49" s="1504"/>
      <c r="C49" s="1080">
        <f>F49+I49+L49+O49+R49+U49+X49+AA49+AD49+AG49+AJ49+AM49+AP49+AS49+AV49+AY49+BB49+BE49+BJ49</f>
        <v>3121</v>
      </c>
      <c r="D49" s="1081">
        <f>G49+J49+M49+P49+S49+V49+Y49+AB49+AE49+AH49+AK49+AN49+AQ49+AT49+AW49+AZ49+BC49+BF49+BK49</f>
        <v>2703</v>
      </c>
      <c r="E49" s="1082">
        <f t="shared" si="6"/>
        <v>0.8660685677667415</v>
      </c>
      <c r="F49" s="1335">
        <f>F50+F51</f>
        <v>271</v>
      </c>
      <c r="G49" s="1411">
        <f>G50+G51</f>
        <v>212</v>
      </c>
      <c r="H49" s="1336">
        <f>G49/F49*100%</f>
        <v>0.7822878228782287</v>
      </c>
      <c r="I49" s="1335">
        <f>I50+I51</f>
        <v>260</v>
      </c>
      <c r="J49" s="1399">
        <f>J50+J51</f>
        <v>211</v>
      </c>
      <c r="K49" s="1336">
        <f>J49/I49*100%</f>
        <v>0.8115384615384615</v>
      </c>
      <c r="L49" s="1335">
        <f>L50+L51</f>
        <v>249</v>
      </c>
      <c r="M49" s="1399">
        <f>M50+M51</f>
        <v>198</v>
      </c>
      <c r="N49" s="1336">
        <f>M49/L49*100%</f>
        <v>0.7951807228915663</v>
      </c>
      <c r="O49" s="1335">
        <f>O50+O51</f>
        <v>255</v>
      </c>
      <c r="P49" s="1399">
        <f>P50+P51</f>
        <v>194</v>
      </c>
      <c r="Q49" s="1336">
        <f>P49/O49*100%</f>
        <v>0.7607843137254902</v>
      </c>
      <c r="R49" s="1335">
        <f>R50+R51</f>
        <v>247</v>
      </c>
      <c r="S49" s="1399">
        <f>S50+S51</f>
        <v>202</v>
      </c>
      <c r="T49" s="1379">
        <f>S49/R49*100%</f>
        <v>0.8178137651821862</v>
      </c>
      <c r="U49" s="1384">
        <f>U50+U51</f>
        <v>232</v>
      </c>
      <c r="V49" s="1414">
        <f>V50+V51</f>
        <v>224</v>
      </c>
      <c r="W49" s="1336">
        <f>V49/U49*100%</f>
        <v>0.9655172413793104</v>
      </c>
      <c r="X49" s="1335">
        <f>X50+X51</f>
        <v>288</v>
      </c>
      <c r="Y49" s="1399">
        <f>Y50+Y51</f>
        <v>212</v>
      </c>
      <c r="Z49" s="1336">
        <f>Y49/X49*100%</f>
        <v>0.7361111111111112</v>
      </c>
      <c r="AA49" s="1335">
        <f>AA50+AA51</f>
        <v>289</v>
      </c>
      <c r="AB49" s="1399">
        <f>AB50+AB51</f>
        <v>287</v>
      </c>
      <c r="AC49" s="1336">
        <f>AB49/AA49*100%</f>
        <v>0.9930795847750865</v>
      </c>
      <c r="AD49" s="1335">
        <f>AD50+AD51</f>
        <v>155</v>
      </c>
      <c r="AE49" s="1399">
        <f>AE50+AE51</f>
        <v>123</v>
      </c>
      <c r="AF49" s="1336">
        <f>AE49/AD49*100%</f>
        <v>0.7935483870967742</v>
      </c>
      <c r="AG49" s="1335">
        <f>AG50+AG51</f>
        <v>235</v>
      </c>
      <c r="AH49" s="1399">
        <f>AH50+AH51</f>
        <v>231</v>
      </c>
      <c r="AI49" s="1336">
        <f>AH49/AG49*100%</f>
        <v>0.9829787234042553</v>
      </c>
      <c r="AJ49" s="1335">
        <f>AJ50+AJ51</f>
        <v>240</v>
      </c>
      <c r="AK49" s="1399">
        <f>AK50+AK51</f>
        <v>242</v>
      </c>
      <c r="AL49" s="1336">
        <f>AK49/AJ49*100%</f>
        <v>1.0083333333333333</v>
      </c>
      <c r="AM49" s="1335">
        <f>AM50+AM51</f>
        <v>69</v>
      </c>
      <c r="AN49" s="1399">
        <f>AN50+AN51</f>
        <v>64</v>
      </c>
      <c r="AO49" s="1336">
        <f>AN49/AM49*100%</f>
        <v>0.927536231884058</v>
      </c>
      <c r="AP49" s="1335">
        <f>AP50+AP51</f>
        <v>124</v>
      </c>
      <c r="AQ49" s="1399">
        <f>AQ50+AQ51</f>
        <v>122</v>
      </c>
      <c r="AR49" s="1336">
        <f>AQ49/AP49*100%</f>
        <v>0.9838709677419355</v>
      </c>
      <c r="AS49" s="1335">
        <f>AS50+AS51</f>
        <v>41</v>
      </c>
      <c r="AT49" s="1399">
        <f>AT50+AT51</f>
        <v>38</v>
      </c>
      <c r="AU49" s="1336">
        <f>AT49/AS49*100%</f>
        <v>0.926829268292683</v>
      </c>
      <c r="AV49" s="1335">
        <f>AV50+AV51</f>
        <v>36</v>
      </c>
      <c r="AW49" s="1399">
        <f>AW50+AW51</f>
        <v>13</v>
      </c>
      <c r="AX49" s="1337">
        <f>AW49/AV49*100%</f>
        <v>0.3611111111111111</v>
      </c>
      <c r="AY49" s="1335">
        <f>AY50+AY51</f>
        <v>19</v>
      </c>
      <c r="AZ49" s="1399">
        <f>AZ50+AZ51</f>
        <v>20</v>
      </c>
      <c r="BA49" s="1337">
        <f>AZ49/AY49</f>
        <v>1.0526315789473684</v>
      </c>
      <c r="BB49" s="1335">
        <f>BB50+BB51</f>
        <v>6</v>
      </c>
      <c r="BC49" s="1399">
        <f>BC50+BC51</f>
        <v>6</v>
      </c>
      <c r="BD49" s="1336">
        <f>BC49/BB49*100%</f>
        <v>1</v>
      </c>
      <c r="BE49" s="1335">
        <f>BE50+BE51</f>
        <v>24</v>
      </c>
      <c r="BF49" s="1399">
        <f>BF50+BF51</f>
        <v>24</v>
      </c>
      <c r="BG49" s="1335">
        <f>BG50+BG51</f>
        <v>0</v>
      </c>
      <c r="BH49" s="1335">
        <f>BH50+BH51</f>
        <v>0</v>
      </c>
      <c r="BI49" s="857">
        <f>BF49/BE49*100%</f>
        <v>1</v>
      </c>
      <c r="BJ49" s="1335">
        <f>BJ50+BJ51</f>
        <v>81</v>
      </c>
      <c r="BK49" s="1399">
        <f>BK50+BK51</f>
        <v>80</v>
      </c>
      <c r="BL49" s="1338">
        <f>BK49/BJ49*100%</f>
        <v>0.9876543209876543</v>
      </c>
      <c r="BM49" s="1203">
        <f>AY49+BB49+BE49+BJ49</f>
        <v>130</v>
      </c>
      <c r="BN49" s="1203">
        <f>AZ49+BC49+BF49+BK49</f>
        <v>130</v>
      </c>
      <c r="BO49" s="1204">
        <f>BN49/BM49</f>
        <v>1</v>
      </c>
      <c r="BP49" s="580"/>
      <c r="BQ49" s="581"/>
      <c r="BR49" s="581"/>
      <c r="BS49" s="576"/>
    </row>
    <row r="50" spans="1:71" s="450" customFormat="1" ht="42" customHeight="1" thickBot="1">
      <c r="A50" s="1503" t="s">
        <v>243</v>
      </c>
      <c r="B50" s="1504"/>
      <c r="C50" s="1080">
        <f t="shared" si="4"/>
        <v>729</v>
      </c>
      <c r="D50" s="1081">
        <f t="shared" si="5"/>
        <v>670</v>
      </c>
      <c r="E50" s="1083">
        <f t="shared" si="6"/>
        <v>0.9190672153635117</v>
      </c>
      <c r="F50" s="783">
        <f>F52+F53</f>
        <v>53</v>
      </c>
      <c r="G50" s="1400">
        <f aca="true" t="shared" si="8" ref="G50:BK50">G52+G53</f>
        <v>68</v>
      </c>
      <c r="H50" s="1336">
        <f>G50/F50*100%</f>
        <v>1.2830188679245282</v>
      </c>
      <c r="I50" s="783">
        <f t="shared" si="8"/>
        <v>60</v>
      </c>
      <c r="J50" s="1400">
        <f t="shared" si="8"/>
        <v>58</v>
      </c>
      <c r="K50" s="1336">
        <f>J50/I50*100%</f>
        <v>0.9666666666666667</v>
      </c>
      <c r="L50" s="783">
        <f t="shared" si="8"/>
        <v>54</v>
      </c>
      <c r="M50" s="1400">
        <f t="shared" si="8"/>
        <v>19</v>
      </c>
      <c r="N50" s="1336">
        <f>M50/L50*100%</f>
        <v>0.35185185185185186</v>
      </c>
      <c r="O50" s="783">
        <f t="shared" si="8"/>
        <v>44</v>
      </c>
      <c r="P50" s="1400">
        <f t="shared" si="8"/>
        <v>38</v>
      </c>
      <c r="Q50" s="1336">
        <f>P50/O50*100%</f>
        <v>0.8636363636363636</v>
      </c>
      <c r="R50" s="783">
        <f t="shared" si="8"/>
        <v>58</v>
      </c>
      <c r="S50" s="1400">
        <f t="shared" si="8"/>
        <v>59</v>
      </c>
      <c r="T50" s="1379">
        <f>S50/R50*100%</f>
        <v>1.0172413793103448</v>
      </c>
      <c r="U50" s="1385">
        <f t="shared" si="8"/>
        <v>58</v>
      </c>
      <c r="V50" s="1415">
        <f t="shared" si="8"/>
        <v>52</v>
      </c>
      <c r="W50" s="1336">
        <f>V50/U50*100%</f>
        <v>0.896551724137931</v>
      </c>
      <c r="X50" s="783">
        <f t="shared" si="8"/>
        <v>71</v>
      </c>
      <c r="Y50" s="1400">
        <f t="shared" si="8"/>
        <v>66</v>
      </c>
      <c r="Z50" s="1336">
        <f>Y50/X50*100%</f>
        <v>0.9295774647887324</v>
      </c>
      <c r="AA50" s="783">
        <f t="shared" si="8"/>
        <v>94</v>
      </c>
      <c r="AB50" s="1400">
        <f t="shared" si="8"/>
        <v>87</v>
      </c>
      <c r="AC50" s="1336">
        <f>AB50/AA50*100%</f>
        <v>0.925531914893617</v>
      </c>
      <c r="AD50" s="783">
        <f t="shared" si="8"/>
        <v>40</v>
      </c>
      <c r="AE50" s="1400">
        <f t="shared" si="8"/>
        <v>39</v>
      </c>
      <c r="AF50" s="1336">
        <f>AE50/AD50*100%</f>
        <v>0.975</v>
      </c>
      <c r="AG50" s="783">
        <f t="shared" si="8"/>
        <v>64</v>
      </c>
      <c r="AH50" s="1400">
        <f t="shared" si="8"/>
        <v>60</v>
      </c>
      <c r="AI50" s="1336">
        <f>AH50/AG50*100%</f>
        <v>0.9375</v>
      </c>
      <c r="AJ50" s="783">
        <f t="shared" si="8"/>
        <v>51</v>
      </c>
      <c r="AK50" s="1400">
        <f t="shared" si="8"/>
        <v>51</v>
      </c>
      <c r="AL50" s="1336">
        <f>AK50/AJ50*100%</f>
        <v>1</v>
      </c>
      <c r="AM50" s="783">
        <f t="shared" si="8"/>
        <v>17</v>
      </c>
      <c r="AN50" s="1400">
        <f t="shared" si="8"/>
        <v>19</v>
      </c>
      <c r="AO50" s="1336">
        <f>AN50/AM50*100%</f>
        <v>1.1176470588235294</v>
      </c>
      <c r="AP50" s="783">
        <f t="shared" si="8"/>
        <v>36</v>
      </c>
      <c r="AQ50" s="1400">
        <f t="shared" si="8"/>
        <v>31</v>
      </c>
      <c r="AR50" s="1336">
        <f>AQ50/AP50*100%</f>
        <v>0.8611111111111112</v>
      </c>
      <c r="AS50" s="783">
        <f t="shared" si="8"/>
        <v>18</v>
      </c>
      <c r="AT50" s="1400">
        <f t="shared" si="8"/>
        <v>18</v>
      </c>
      <c r="AU50" s="1336">
        <f>AT50/AS50*100%</f>
        <v>1</v>
      </c>
      <c r="AV50" s="783">
        <f t="shared" si="8"/>
        <v>11</v>
      </c>
      <c r="AW50" s="1400">
        <f t="shared" si="8"/>
        <v>5</v>
      </c>
      <c r="AX50" s="1337">
        <f>AW50/AV50*100%</f>
        <v>0.45454545454545453</v>
      </c>
      <c r="AY50" s="783">
        <f t="shared" si="8"/>
        <v>0</v>
      </c>
      <c r="AZ50" s="1400">
        <f t="shared" si="8"/>
        <v>0</v>
      </c>
      <c r="BA50" s="1335">
        <v>0</v>
      </c>
      <c r="BB50" s="783">
        <f t="shared" si="8"/>
        <v>0</v>
      </c>
      <c r="BC50" s="1400">
        <f t="shared" si="8"/>
        <v>0</v>
      </c>
      <c r="BD50" s="1336">
        <v>0</v>
      </c>
      <c r="BE50" s="783">
        <f t="shared" si="8"/>
        <v>0</v>
      </c>
      <c r="BF50" s="1400">
        <f t="shared" si="8"/>
        <v>0</v>
      </c>
      <c r="BG50" s="783">
        <f t="shared" si="8"/>
        <v>0</v>
      </c>
      <c r="BH50" s="783">
        <f t="shared" si="8"/>
        <v>0</v>
      </c>
      <c r="BI50" s="857">
        <v>0</v>
      </c>
      <c r="BJ50" s="783">
        <f t="shared" si="8"/>
        <v>0</v>
      </c>
      <c r="BK50" s="1400">
        <f t="shared" si="8"/>
        <v>0</v>
      </c>
      <c r="BL50" s="1338">
        <v>0</v>
      </c>
      <c r="BP50" s="580"/>
      <c r="BQ50" s="584"/>
      <c r="BR50" s="584"/>
      <c r="BS50" s="576"/>
    </row>
    <row r="51" spans="1:71" s="450" customFormat="1" ht="44.25" customHeight="1" thickBot="1">
      <c r="A51" s="1503" t="s">
        <v>244</v>
      </c>
      <c r="B51" s="1504"/>
      <c r="C51" s="1375">
        <f t="shared" si="4"/>
        <v>2392</v>
      </c>
      <c r="D51" s="1376">
        <f t="shared" si="5"/>
        <v>2033</v>
      </c>
      <c r="E51" s="1083">
        <f t="shared" si="6"/>
        <v>0.8499163879598662</v>
      </c>
      <c r="F51" s="783">
        <f>F55+F56+F57</f>
        <v>218</v>
      </c>
      <c r="G51" s="1400">
        <f aca="true" t="shared" si="9" ref="G51:BK51">G55+G56+G57</f>
        <v>144</v>
      </c>
      <c r="H51" s="1336">
        <f>G51/F51*100%</f>
        <v>0.6605504587155964</v>
      </c>
      <c r="I51" s="783">
        <f t="shared" si="9"/>
        <v>200</v>
      </c>
      <c r="J51" s="1400">
        <f t="shared" si="9"/>
        <v>153</v>
      </c>
      <c r="K51" s="1336">
        <f>J51/I51*100%</f>
        <v>0.765</v>
      </c>
      <c r="L51" s="783">
        <f t="shared" si="9"/>
        <v>195</v>
      </c>
      <c r="M51" s="1400">
        <f t="shared" si="9"/>
        <v>179</v>
      </c>
      <c r="N51" s="1336">
        <f>M51/L51*100%</f>
        <v>0.9179487179487179</v>
      </c>
      <c r="O51" s="783">
        <f t="shared" si="9"/>
        <v>211</v>
      </c>
      <c r="P51" s="1400">
        <f t="shared" si="9"/>
        <v>156</v>
      </c>
      <c r="Q51" s="1336">
        <f>P51/O51*100%</f>
        <v>0.7393364928909952</v>
      </c>
      <c r="R51" s="783">
        <f t="shared" si="9"/>
        <v>189</v>
      </c>
      <c r="S51" s="1400">
        <f t="shared" si="9"/>
        <v>143</v>
      </c>
      <c r="T51" s="1379">
        <f>S51/R51*100%</f>
        <v>0.7566137566137566</v>
      </c>
      <c r="U51" s="1383">
        <f t="shared" si="9"/>
        <v>174</v>
      </c>
      <c r="V51" s="1415">
        <f t="shared" si="9"/>
        <v>172</v>
      </c>
      <c r="W51" s="1336">
        <f>V51/U51*100%</f>
        <v>0.9885057471264368</v>
      </c>
      <c r="X51" s="783">
        <f t="shared" si="9"/>
        <v>217</v>
      </c>
      <c r="Y51" s="1400">
        <f t="shared" si="9"/>
        <v>146</v>
      </c>
      <c r="Z51" s="1336">
        <f>Y51/X51*100%</f>
        <v>0.6728110599078341</v>
      </c>
      <c r="AA51" s="783">
        <f t="shared" si="9"/>
        <v>195</v>
      </c>
      <c r="AB51" s="1400">
        <f t="shared" si="9"/>
        <v>200</v>
      </c>
      <c r="AC51" s="1336">
        <f>AB51/AA51*100%</f>
        <v>1.0256410256410255</v>
      </c>
      <c r="AD51" s="783">
        <f t="shared" si="9"/>
        <v>115</v>
      </c>
      <c r="AE51" s="1400">
        <f t="shared" si="9"/>
        <v>84</v>
      </c>
      <c r="AF51" s="1336">
        <f>AE51/AD51*100%</f>
        <v>0.7304347826086957</v>
      </c>
      <c r="AG51" s="783">
        <f t="shared" si="9"/>
        <v>171</v>
      </c>
      <c r="AH51" s="1400">
        <f t="shared" si="9"/>
        <v>171</v>
      </c>
      <c r="AI51" s="1336">
        <f>AH51/AG51*100%</f>
        <v>1</v>
      </c>
      <c r="AJ51" s="783">
        <f t="shared" si="9"/>
        <v>189</v>
      </c>
      <c r="AK51" s="1400">
        <f t="shared" si="9"/>
        <v>191</v>
      </c>
      <c r="AL51" s="1336">
        <f>AK51/AJ51*100%</f>
        <v>1.0105820105820107</v>
      </c>
      <c r="AM51" s="783">
        <f t="shared" si="9"/>
        <v>52</v>
      </c>
      <c r="AN51" s="1400">
        <f t="shared" si="9"/>
        <v>45</v>
      </c>
      <c r="AO51" s="1336">
        <f>AN51/AM51*100%</f>
        <v>0.8653846153846154</v>
      </c>
      <c r="AP51" s="783">
        <f t="shared" si="9"/>
        <v>88</v>
      </c>
      <c r="AQ51" s="1400">
        <f t="shared" si="9"/>
        <v>91</v>
      </c>
      <c r="AR51" s="1336">
        <f>AQ51/AP51*100%</f>
        <v>1.0340909090909092</v>
      </c>
      <c r="AS51" s="783">
        <f t="shared" si="9"/>
        <v>23</v>
      </c>
      <c r="AT51" s="1400">
        <f t="shared" si="9"/>
        <v>20</v>
      </c>
      <c r="AU51" s="1336">
        <f>AT51/AS51*100%</f>
        <v>0.8695652173913043</v>
      </c>
      <c r="AV51" s="783">
        <f t="shared" si="9"/>
        <v>25</v>
      </c>
      <c r="AW51" s="1400">
        <f t="shared" si="9"/>
        <v>8</v>
      </c>
      <c r="AX51" s="1337">
        <f>AW51/AV51*100%</f>
        <v>0.32</v>
      </c>
      <c r="AY51" s="783">
        <f t="shared" si="9"/>
        <v>19</v>
      </c>
      <c r="AZ51" s="1400">
        <f t="shared" si="9"/>
        <v>20</v>
      </c>
      <c r="BA51" s="1337">
        <f>AZ51/AY51</f>
        <v>1.0526315789473684</v>
      </c>
      <c r="BB51" s="783">
        <f t="shared" si="9"/>
        <v>6</v>
      </c>
      <c r="BC51" s="1400">
        <f t="shared" si="9"/>
        <v>6</v>
      </c>
      <c r="BD51" s="1336">
        <f>BC51/BB51*100%</f>
        <v>1</v>
      </c>
      <c r="BE51" s="783">
        <f t="shared" si="9"/>
        <v>24</v>
      </c>
      <c r="BF51" s="1400">
        <f t="shared" si="9"/>
        <v>24</v>
      </c>
      <c r="BG51" s="783">
        <f t="shared" si="9"/>
        <v>0</v>
      </c>
      <c r="BH51" s="783">
        <f t="shared" si="9"/>
        <v>0</v>
      </c>
      <c r="BI51" s="857">
        <f>BF51/BE51*100%</f>
        <v>1</v>
      </c>
      <c r="BJ51" s="783">
        <f t="shared" si="9"/>
        <v>81</v>
      </c>
      <c r="BK51" s="1400">
        <f t="shared" si="9"/>
        <v>80</v>
      </c>
      <c r="BL51" s="1377">
        <f>BK51/BJ51*100%</f>
        <v>0.9876543209876543</v>
      </c>
      <c r="BP51" s="115"/>
      <c r="BQ51" s="584"/>
      <c r="BR51" s="584"/>
      <c r="BS51" s="576"/>
    </row>
    <row r="52" spans="1:71" s="450" customFormat="1" ht="114.75" customHeight="1" thickBot="1">
      <c r="A52" s="1507" t="s">
        <v>176</v>
      </c>
      <c r="B52" s="1508"/>
      <c r="C52" s="1366">
        <f>F52+I52+L52+O52+R52+U52+X52+AA52+AD52+AG52+AJ52+AM52+AP52+AS52+AV52+AY52+BB52+BE52+BJ52</f>
        <v>729</v>
      </c>
      <c r="D52" s="1367">
        <f>G52+J52+M52+P52+S52+V52+Y52+AB52+AE52+AH52+AK52+AN52+AQ52+AT52+AW52+AZ52+BC52+BF52+BK52</f>
        <v>669</v>
      </c>
      <c r="E52" s="1368">
        <f t="shared" si="6"/>
        <v>0.9176954732510288</v>
      </c>
      <c r="F52" s="1369">
        <v>53</v>
      </c>
      <c r="G52" s="1406">
        <v>68</v>
      </c>
      <c r="H52" s="1370">
        <f>G52/F52*100%</f>
        <v>1.2830188679245282</v>
      </c>
      <c r="I52" s="1369">
        <v>60</v>
      </c>
      <c r="J52" s="1406">
        <v>58</v>
      </c>
      <c r="K52" s="1370">
        <f>J52/I52*100%</f>
        <v>0.9666666666666667</v>
      </c>
      <c r="L52" s="1369">
        <v>54</v>
      </c>
      <c r="M52" s="1406">
        <v>19</v>
      </c>
      <c r="N52" s="1370">
        <f>M52/L52*100%</f>
        <v>0.35185185185185186</v>
      </c>
      <c r="O52" s="1369">
        <v>44</v>
      </c>
      <c r="P52" s="1406">
        <v>38</v>
      </c>
      <c r="Q52" s="1370">
        <f>P52/O52*100%</f>
        <v>0.8636363636363636</v>
      </c>
      <c r="R52" s="1369">
        <v>58</v>
      </c>
      <c r="S52" s="1406">
        <v>59</v>
      </c>
      <c r="T52" s="1370">
        <f>S52/R52*100%</f>
        <v>1.0172413793103448</v>
      </c>
      <c r="U52" s="1371">
        <v>58</v>
      </c>
      <c r="V52" s="1390">
        <v>52</v>
      </c>
      <c r="W52" s="1372">
        <f>V52/U52*100%</f>
        <v>0.896551724137931</v>
      </c>
      <c r="X52" s="1373">
        <v>71</v>
      </c>
      <c r="Y52" s="1390">
        <v>65</v>
      </c>
      <c r="Z52" s="1372">
        <f>Y52/X52*100%</f>
        <v>0.9154929577464789</v>
      </c>
      <c r="AA52" s="1371">
        <v>94</v>
      </c>
      <c r="AB52" s="1390">
        <v>87</v>
      </c>
      <c r="AC52" s="1372">
        <f>AB52/AA52*100%</f>
        <v>0.925531914893617</v>
      </c>
      <c r="AD52" s="1371">
        <v>40</v>
      </c>
      <c r="AE52" s="1390">
        <v>39</v>
      </c>
      <c r="AF52" s="1372">
        <f>AE52/AD52*100%</f>
        <v>0.975</v>
      </c>
      <c r="AG52" s="1371">
        <v>64</v>
      </c>
      <c r="AH52" s="1390">
        <v>60</v>
      </c>
      <c r="AI52" s="1372">
        <f>AH52/AG52*100%</f>
        <v>0.9375</v>
      </c>
      <c r="AJ52" s="1371">
        <v>51</v>
      </c>
      <c r="AK52" s="1390">
        <v>51</v>
      </c>
      <c r="AL52" s="1372">
        <f>AK52/AJ52*100%</f>
        <v>1</v>
      </c>
      <c r="AM52" s="1371">
        <v>17</v>
      </c>
      <c r="AN52" s="1390">
        <v>19</v>
      </c>
      <c r="AO52" s="1372">
        <f>AN52/AM52*100%</f>
        <v>1.1176470588235294</v>
      </c>
      <c r="AP52" s="1371">
        <v>36</v>
      </c>
      <c r="AQ52" s="1390">
        <v>31</v>
      </c>
      <c r="AR52" s="1372">
        <f>AQ52/AP52*100%</f>
        <v>0.8611111111111112</v>
      </c>
      <c r="AS52" s="1371">
        <v>18</v>
      </c>
      <c r="AT52" s="1390">
        <v>18</v>
      </c>
      <c r="AU52" s="1372">
        <f t="shared" si="7"/>
        <v>1</v>
      </c>
      <c r="AV52" s="1371">
        <v>11</v>
      </c>
      <c r="AW52" s="1390">
        <v>5</v>
      </c>
      <c r="AX52" s="1372">
        <f>AW52/AV52*100%</f>
        <v>0.45454545454545453</v>
      </c>
      <c r="AY52" s="1371">
        <v>0</v>
      </c>
      <c r="AZ52" s="1390">
        <v>0</v>
      </c>
      <c r="BA52" s="1371">
        <v>0</v>
      </c>
      <c r="BB52" s="1371">
        <v>0</v>
      </c>
      <c r="BC52" s="1390">
        <v>0</v>
      </c>
      <c r="BD52" s="1371">
        <v>0</v>
      </c>
      <c r="BE52" s="1371">
        <v>0</v>
      </c>
      <c r="BF52" s="1390"/>
      <c r="BG52" s="1371"/>
      <c r="BH52" s="1371"/>
      <c r="BI52" s="1371">
        <v>0</v>
      </c>
      <c r="BJ52" s="1373">
        <v>0</v>
      </c>
      <c r="BK52" s="1390"/>
      <c r="BL52" s="1374">
        <v>0</v>
      </c>
      <c r="BP52" s="590"/>
      <c r="BQ52" s="591"/>
      <c r="BR52" s="591"/>
      <c r="BS52" s="592"/>
    </row>
    <row r="53" spans="1:71" s="450" customFormat="1" ht="135" customHeight="1" thickBot="1">
      <c r="A53" s="1499" t="s">
        <v>287</v>
      </c>
      <c r="B53" s="1500"/>
      <c r="C53" s="1061">
        <f t="shared" si="4"/>
        <v>0</v>
      </c>
      <c r="D53" s="1062">
        <f t="shared" si="5"/>
        <v>1</v>
      </c>
      <c r="E53" s="1368">
        <v>1</v>
      </c>
      <c r="F53" s="1360">
        <v>0</v>
      </c>
      <c r="G53" s="1407">
        <v>0</v>
      </c>
      <c r="H53" s="1361">
        <v>0</v>
      </c>
      <c r="I53" s="1360">
        <v>0</v>
      </c>
      <c r="J53" s="1407">
        <v>0</v>
      </c>
      <c r="K53" s="1361">
        <v>0</v>
      </c>
      <c r="L53" s="1360">
        <v>0</v>
      </c>
      <c r="M53" s="1407">
        <v>0</v>
      </c>
      <c r="N53" s="1361">
        <v>0</v>
      </c>
      <c r="O53" s="1360">
        <v>0</v>
      </c>
      <c r="P53" s="1407">
        <v>0</v>
      </c>
      <c r="Q53" s="1361">
        <v>0</v>
      </c>
      <c r="R53" s="1360">
        <v>0</v>
      </c>
      <c r="S53" s="1407">
        <v>0</v>
      </c>
      <c r="T53" s="1361">
        <v>0</v>
      </c>
      <c r="U53" s="1362">
        <v>0</v>
      </c>
      <c r="V53" s="1401">
        <v>0</v>
      </c>
      <c r="W53" s="1363">
        <v>0</v>
      </c>
      <c r="X53" s="1364">
        <v>0</v>
      </c>
      <c r="Y53" s="1401">
        <v>1</v>
      </c>
      <c r="Z53" s="1363">
        <v>0</v>
      </c>
      <c r="AA53" s="1362">
        <v>0</v>
      </c>
      <c r="AB53" s="1401">
        <v>0</v>
      </c>
      <c r="AC53" s="1363">
        <v>0</v>
      </c>
      <c r="AD53" s="1362">
        <v>0</v>
      </c>
      <c r="AE53" s="1401">
        <v>0</v>
      </c>
      <c r="AF53" s="1363">
        <v>0</v>
      </c>
      <c r="AG53" s="1362">
        <v>0</v>
      </c>
      <c r="AH53" s="1401">
        <v>0</v>
      </c>
      <c r="AI53" s="1363">
        <v>0</v>
      </c>
      <c r="AJ53" s="1362">
        <v>0</v>
      </c>
      <c r="AK53" s="1401">
        <v>0</v>
      </c>
      <c r="AL53" s="1363">
        <v>0</v>
      </c>
      <c r="AM53" s="1362">
        <v>0</v>
      </c>
      <c r="AN53" s="1401">
        <v>0</v>
      </c>
      <c r="AO53" s="1363">
        <v>0</v>
      </c>
      <c r="AP53" s="1362">
        <v>0</v>
      </c>
      <c r="AQ53" s="1401">
        <v>0</v>
      </c>
      <c r="AR53" s="1363">
        <v>0</v>
      </c>
      <c r="AS53" s="1362">
        <v>0</v>
      </c>
      <c r="AT53" s="1401">
        <v>0</v>
      </c>
      <c r="AU53" s="1363">
        <v>0</v>
      </c>
      <c r="AV53" s="1362">
        <v>0</v>
      </c>
      <c r="AW53" s="1401">
        <v>0</v>
      </c>
      <c r="AX53" s="1363">
        <v>0</v>
      </c>
      <c r="AY53" s="1362">
        <v>0</v>
      </c>
      <c r="AZ53" s="1401">
        <v>0</v>
      </c>
      <c r="BA53" s="1362">
        <v>0</v>
      </c>
      <c r="BB53" s="1362">
        <v>0</v>
      </c>
      <c r="BC53" s="1401">
        <v>0</v>
      </c>
      <c r="BD53" s="1362">
        <v>0</v>
      </c>
      <c r="BE53" s="1362">
        <v>0</v>
      </c>
      <c r="BF53" s="1401"/>
      <c r="BG53" s="1362"/>
      <c r="BH53" s="1362"/>
      <c r="BI53" s="1362">
        <v>0</v>
      </c>
      <c r="BJ53" s="1364">
        <v>0</v>
      </c>
      <c r="BK53" s="1401"/>
      <c r="BL53" s="1365">
        <v>0</v>
      </c>
      <c r="BP53" s="590"/>
      <c r="BQ53" s="591"/>
      <c r="BR53" s="591"/>
      <c r="BS53" s="592"/>
    </row>
    <row r="54" spans="1:71" s="450" customFormat="1" ht="97.5" customHeight="1" hidden="1">
      <c r="A54" s="1509"/>
      <c r="B54" s="1510"/>
      <c r="C54" s="1061">
        <f t="shared" si="4"/>
        <v>0</v>
      </c>
      <c r="D54" s="1062">
        <f t="shared" si="5"/>
        <v>0</v>
      </c>
      <c r="E54" s="1353" t="e">
        <f t="shared" si="6"/>
        <v>#DIV/0!</v>
      </c>
      <c r="F54" s="1360"/>
      <c r="G54" s="1407"/>
      <c r="H54" s="1361" t="e">
        <f>G54/F54*100%</f>
        <v>#DIV/0!</v>
      </c>
      <c r="I54" s="1360"/>
      <c r="J54" s="1407"/>
      <c r="K54" s="1361" t="e">
        <f>J54/I54*100%</f>
        <v>#DIV/0!</v>
      </c>
      <c r="L54" s="1360"/>
      <c r="M54" s="1407"/>
      <c r="N54" s="1361" t="e">
        <f>M54/L54*100%</f>
        <v>#DIV/0!</v>
      </c>
      <c r="O54" s="1360"/>
      <c r="P54" s="1407"/>
      <c r="Q54" s="1361" t="e">
        <f>P54/O54*100%</f>
        <v>#DIV/0!</v>
      </c>
      <c r="R54" s="1360"/>
      <c r="S54" s="1407"/>
      <c r="T54" s="1361" t="e">
        <f>S54/R54*100%</f>
        <v>#DIV/0!</v>
      </c>
      <c r="U54" s="1362"/>
      <c r="V54" s="1401"/>
      <c r="W54" s="1363" t="e">
        <f>V54/U54*100%</f>
        <v>#DIV/0!</v>
      </c>
      <c r="X54" s="1364"/>
      <c r="Y54" s="1401"/>
      <c r="Z54" s="1363" t="e">
        <f>Y54/X54*100%</f>
        <v>#DIV/0!</v>
      </c>
      <c r="AA54" s="1362"/>
      <c r="AB54" s="1401"/>
      <c r="AC54" s="1363" t="e">
        <f>AB54/AA54*100%</f>
        <v>#DIV/0!</v>
      </c>
      <c r="AD54" s="1362"/>
      <c r="AE54" s="1401"/>
      <c r="AF54" s="1363" t="e">
        <f>AE54/AD54*100%</f>
        <v>#DIV/0!</v>
      </c>
      <c r="AG54" s="1362"/>
      <c r="AH54" s="1401"/>
      <c r="AI54" s="1363" t="e">
        <f>AH54/AG54*100%</f>
        <v>#DIV/0!</v>
      </c>
      <c r="AJ54" s="1362"/>
      <c r="AK54" s="1401"/>
      <c r="AL54" s="1363" t="e">
        <f>AK54/AJ54*100%</f>
        <v>#DIV/0!</v>
      </c>
      <c r="AM54" s="1362"/>
      <c r="AN54" s="1401"/>
      <c r="AO54" s="1363" t="e">
        <f>AN54/AM54*100%</f>
        <v>#DIV/0!</v>
      </c>
      <c r="AP54" s="1362"/>
      <c r="AQ54" s="1401"/>
      <c r="AR54" s="1363" t="e">
        <f>AQ54/AP54*100%</f>
        <v>#DIV/0!</v>
      </c>
      <c r="AS54" s="1362"/>
      <c r="AT54" s="1401"/>
      <c r="AU54" s="1363" t="e">
        <f t="shared" si="7"/>
        <v>#DIV/0!</v>
      </c>
      <c r="AV54" s="1362"/>
      <c r="AW54" s="1401"/>
      <c r="AX54" s="1362"/>
      <c r="AY54" s="1362"/>
      <c r="AZ54" s="1401"/>
      <c r="BA54" s="1362"/>
      <c r="BB54" s="1362"/>
      <c r="BC54" s="1401"/>
      <c r="BD54" s="1362"/>
      <c r="BE54" s="1362"/>
      <c r="BF54" s="1401"/>
      <c r="BG54" s="1362"/>
      <c r="BH54" s="1362"/>
      <c r="BI54" s="1362"/>
      <c r="BJ54" s="1362"/>
      <c r="BK54" s="1401"/>
      <c r="BL54" s="1365"/>
      <c r="BP54" s="590"/>
      <c r="BQ54" s="591"/>
      <c r="BR54" s="591"/>
      <c r="BS54" s="592"/>
    </row>
    <row r="55" spans="1:71" s="450" customFormat="1" ht="114.75" customHeight="1" thickBot="1">
      <c r="A55" s="1505" t="s">
        <v>288</v>
      </c>
      <c r="B55" s="1506"/>
      <c r="C55" s="1061">
        <f t="shared" si="4"/>
        <v>2080</v>
      </c>
      <c r="D55" s="1062">
        <f t="shared" si="5"/>
        <v>1742</v>
      </c>
      <c r="E55" s="1353">
        <f>D55/C55*100%</f>
        <v>0.8375</v>
      </c>
      <c r="F55" s="1360">
        <v>194</v>
      </c>
      <c r="G55" s="1407">
        <v>115</v>
      </c>
      <c r="H55" s="1361">
        <f>G55/F55*100%</f>
        <v>0.5927835051546392</v>
      </c>
      <c r="I55" s="1360">
        <v>178</v>
      </c>
      <c r="J55" s="1407">
        <v>142</v>
      </c>
      <c r="K55" s="1361">
        <f>J55/I55*100%</f>
        <v>0.797752808988764</v>
      </c>
      <c r="L55" s="1360">
        <v>169</v>
      </c>
      <c r="M55" s="1407">
        <v>158</v>
      </c>
      <c r="N55" s="1361">
        <f>M55/L55*100%</f>
        <v>0.9349112426035503</v>
      </c>
      <c r="O55" s="1360">
        <v>179</v>
      </c>
      <c r="P55" s="1407">
        <v>123</v>
      </c>
      <c r="Q55" s="1361">
        <f>P55/O55*100%</f>
        <v>0.6871508379888268</v>
      </c>
      <c r="R55" s="1360">
        <v>155</v>
      </c>
      <c r="S55" s="1407">
        <v>110</v>
      </c>
      <c r="T55" s="1361">
        <f>S55/R55*100%</f>
        <v>0.7096774193548387</v>
      </c>
      <c r="U55" s="1362">
        <v>145</v>
      </c>
      <c r="V55" s="1401">
        <v>143</v>
      </c>
      <c r="W55" s="1363">
        <f>V55/U55*100%</f>
        <v>0.9862068965517241</v>
      </c>
      <c r="X55" s="1364">
        <v>175</v>
      </c>
      <c r="Y55" s="1401">
        <v>112</v>
      </c>
      <c r="Z55" s="1363">
        <f>Y55/X55*100%</f>
        <v>0.64</v>
      </c>
      <c r="AA55" s="1362">
        <v>160</v>
      </c>
      <c r="AB55" s="1401">
        <v>165</v>
      </c>
      <c r="AC55" s="1363">
        <f>AB55/AA55*100%</f>
        <v>1.03125</v>
      </c>
      <c r="AD55" s="1362">
        <v>114</v>
      </c>
      <c r="AE55" s="1401">
        <v>83</v>
      </c>
      <c r="AF55" s="1363">
        <f>AE55/AD55*100%</f>
        <v>0.7280701754385965</v>
      </c>
      <c r="AG55" s="1362">
        <v>160</v>
      </c>
      <c r="AH55" s="1401">
        <v>161</v>
      </c>
      <c r="AI55" s="1363">
        <f>AH55/AG55*100%</f>
        <v>1.00625</v>
      </c>
      <c r="AJ55" s="1362">
        <v>161</v>
      </c>
      <c r="AK55" s="1401">
        <v>163</v>
      </c>
      <c r="AL55" s="1363">
        <f>AK55/AJ55*100%</f>
        <v>1.0124223602484472</v>
      </c>
      <c r="AM55" s="1362">
        <v>51</v>
      </c>
      <c r="AN55" s="1401">
        <v>44</v>
      </c>
      <c r="AO55" s="1363">
        <f>AN55/AM55*100%</f>
        <v>0.8627450980392157</v>
      </c>
      <c r="AP55" s="1362">
        <v>86</v>
      </c>
      <c r="AQ55" s="1401">
        <v>89</v>
      </c>
      <c r="AR55" s="1363">
        <f>AQ55/AP55*100%</f>
        <v>1.0348837209302326</v>
      </c>
      <c r="AS55" s="1362">
        <v>20</v>
      </c>
      <c r="AT55" s="1401">
        <v>17</v>
      </c>
      <c r="AU55" s="1363">
        <f t="shared" si="7"/>
        <v>0.85</v>
      </c>
      <c r="AV55" s="1362">
        <v>25</v>
      </c>
      <c r="AW55" s="1401">
        <v>8</v>
      </c>
      <c r="AX55" s="1362">
        <v>0</v>
      </c>
      <c r="AY55" s="1362">
        <v>13</v>
      </c>
      <c r="AZ55" s="1401">
        <v>14</v>
      </c>
      <c r="BA55" s="1363">
        <f>AZ55/AY55*100%</f>
        <v>1.0769230769230769</v>
      </c>
      <c r="BB55" s="1362">
        <v>6</v>
      </c>
      <c r="BC55" s="1401">
        <v>6</v>
      </c>
      <c r="BD55" s="1363">
        <f>BC55/BB55*100%</f>
        <v>1</v>
      </c>
      <c r="BE55" s="1362">
        <v>21</v>
      </c>
      <c r="BF55" s="1401">
        <v>21</v>
      </c>
      <c r="BG55" s="1362"/>
      <c r="BH55" s="1362"/>
      <c r="BI55" s="1363">
        <f>BF55/BE55*100%</f>
        <v>1</v>
      </c>
      <c r="BJ55" s="1362">
        <v>68</v>
      </c>
      <c r="BK55" s="1401">
        <v>68</v>
      </c>
      <c r="BL55" s="1320">
        <f>BK55/BJ55*100%</f>
        <v>1</v>
      </c>
      <c r="BP55" s="590"/>
      <c r="BQ55" s="591"/>
      <c r="BR55" s="591"/>
      <c r="BS55" s="592"/>
    </row>
    <row r="56" spans="1:71" s="450" customFormat="1" ht="129.75" customHeight="1" thickBot="1">
      <c r="A56" s="1499" t="s">
        <v>289</v>
      </c>
      <c r="B56" s="1500"/>
      <c r="C56" s="1061">
        <f t="shared" si="4"/>
        <v>24</v>
      </c>
      <c r="D56" s="1062">
        <f>G56+J56+M56+P56+S56+V56+Y56+AB56+AE56+AH56+AK56+AN56+AQ56+AT56+AW56+AZ56+BC56+BF56+BK56</f>
        <v>20</v>
      </c>
      <c r="E56" s="1353">
        <f>D56/C56*100%</f>
        <v>0.8333333333333334</v>
      </c>
      <c r="F56" s="1360">
        <v>1</v>
      </c>
      <c r="G56" s="1407">
        <v>1</v>
      </c>
      <c r="H56" s="1361">
        <v>0</v>
      </c>
      <c r="I56" s="1360">
        <v>1</v>
      </c>
      <c r="J56" s="1407">
        <v>1</v>
      </c>
      <c r="K56" s="1361">
        <v>0</v>
      </c>
      <c r="L56" s="1360">
        <v>1</v>
      </c>
      <c r="M56" s="1407">
        <v>1</v>
      </c>
      <c r="N56" s="1361">
        <f>M56/L56*100%</f>
        <v>1</v>
      </c>
      <c r="O56" s="1360">
        <v>1</v>
      </c>
      <c r="P56" s="1407">
        <v>1</v>
      </c>
      <c r="Q56" s="1361">
        <v>0</v>
      </c>
      <c r="R56" s="1360">
        <v>2</v>
      </c>
      <c r="S56" s="1407">
        <v>2</v>
      </c>
      <c r="T56" s="1361">
        <f>S56/R56*100%</f>
        <v>1</v>
      </c>
      <c r="U56" s="1362">
        <v>2</v>
      </c>
      <c r="V56" s="1401">
        <v>2</v>
      </c>
      <c r="W56" s="1363">
        <f>V56/U56*100%</f>
        <v>1</v>
      </c>
      <c r="X56" s="1362">
        <v>8</v>
      </c>
      <c r="Y56" s="1401">
        <v>3</v>
      </c>
      <c r="Z56" s="1363">
        <f>Y56/X56*100%</f>
        <v>0.375</v>
      </c>
      <c r="AA56" s="1362">
        <v>2</v>
      </c>
      <c r="AB56" s="1401">
        <v>2</v>
      </c>
      <c r="AC56" s="1363">
        <f>AB56/AA56*100%</f>
        <v>1</v>
      </c>
      <c r="AD56" s="1362">
        <v>1</v>
      </c>
      <c r="AE56" s="1401">
        <v>1</v>
      </c>
      <c r="AF56" s="1363">
        <f>AE56/AD56*100%</f>
        <v>1</v>
      </c>
      <c r="AG56" s="1362">
        <v>0</v>
      </c>
      <c r="AH56" s="1401">
        <v>0</v>
      </c>
      <c r="AI56" s="1363" t="e">
        <f>AH56/AG56*100%</f>
        <v>#DIV/0!</v>
      </c>
      <c r="AJ56" s="1362">
        <v>4</v>
      </c>
      <c r="AK56" s="1401">
        <v>4</v>
      </c>
      <c r="AL56" s="1363">
        <f>AK56/AJ56*100%</f>
        <v>1</v>
      </c>
      <c r="AM56" s="1362">
        <v>1</v>
      </c>
      <c r="AN56" s="1401">
        <v>1</v>
      </c>
      <c r="AO56" s="1363">
        <f>AN56/AM56*100%</f>
        <v>1</v>
      </c>
      <c r="AP56" s="1362">
        <v>0</v>
      </c>
      <c r="AQ56" s="1401">
        <v>0</v>
      </c>
      <c r="AR56" s="1363">
        <v>0</v>
      </c>
      <c r="AS56" s="1362">
        <v>0</v>
      </c>
      <c r="AT56" s="1401">
        <v>1</v>
      </c>
      <c r="AU56" s="1363" t="e">
        <f t="shared" si="7"/>
        <v>#DIV/0!</v>
      </c>
      <c r="AV56" s="1362">
        <v>0</v>
      </c>
      <c r="AW56" s="1401">
        <v>0</v>
      </c>
      <c r="AX56" s="1362">
        <v>0</v>
      </c>
      <c r="AY56" s="1362">
        <v>0</v>
      </c>
      <c r="AZ56" s="1401">
        <v>0</v>
      </c>
      <c r="BA56" s="1363">
        <v>0</v>
      </c>
      <c r="BB56" s="1362">
        <v>0</v>
      </c>
      <c r="BC56" s="1401">
        <v>0</v>
      </c>
      <c r="BD56" s="1362">
        <v>0</v>
      </c>
      <c r="BE56" s="1362">
        <v>0</v>
      </c>
      <c r="BF56" s="1401"/>
      <c r="BG56" s="1362"/>
      <c r="BH56" s="1362"/>
      <c r="BI56" s="1363">
        <v>0</v>
      </c>
      <c r="BJ56" s="1362">
        <v>0</v>
      </c>
      <c r="BK56" s="1401">
        <v>0</v>
      </c>
      <c r="BL56" s="1320" t="e">
        <f>BK56/BJ56*100%</f>
        <v>#DIV/0!</v>
      </c>
      <c r="BP56" s="590"/>
      <c r="BQ56" s="591"/>
      <c r="BR56" s="591"/>
      <c r="BS56" s="592"/>
    </row>
    <row r="57" spans="1:71" s="450" customFormat="1" ht="123.75" customHeight="1" thickBot="1">
      <c r="A57" s="1507" t="s">
        <v>290</v>
      </c>
      <c r="B57" s="1508"/>
      <c r="C57" s="1061">
        <f t="shared" si="4"/>
        <v>288</v>
      </c>
      <c r="D57" s="1062">
        <f t="shared" si="5"/>
        <v>271</v>
      </c>
      <c r="E57" s="1353">
        <f>D57/C57*100%</f>
        <v>0.9409722222222222</v>
      </c>
      <c r="F57" s="1360">
        <v>23</v>
      </c>
      <c r="G57" s="1407">
        <v>28</v>
      </c>
      <c r="H57" s="1361">
        <f>G57/F57*100%</f>
        <v>1.2173913043478262</v>
      </c>
      <c r="I57" s="1360">
        <v>21</v>
      </c>
      <c r="J57" s="1407">
        <v>10</v>
      </c>
      <c r="K57" s="1361">
        <f>J57/I57*100%</f>
        <v>0.47619047619047616</v>
      </c>
      <c r="L57" s="1360">
        <v>25</v>
      </c>
      <c r="M57" s="1407">
        <v>20</v>
      </c>
      <c r="N57" s="1361">
        <f>M57/L57*100%</f>
        <v>0.8</v>
      </c>
      <c r="O57" s="1360">
        <v>31</v>
      </c>
      <c r="P57" s="1407">
        <v>32</v>
      </c>
      <c r="Q57" s="1361">
        <f>P57/O57*100%</f>
        <v>1.032258064516129</v>
      </c>
      <c r="R57" s="1360">
        <v>32</v>
      </c>
      <c r="S57" s="1407">
        <v>31</v>
      </c>
      <c r="T57" s="1361">
        <f>S57/R57*100%</f>
        <v>0.96875</v>
      </c>
      <c r="U57" s="1362">
        <v>27</v>
      </c>
      <c r="V57" s="1401">
        <v>27</v>
      </c>
      <c r="W57" s="1363">
        <f>V57/U57*100%</f>
        <v>1</v>
      </c>
      <c r="X57" s="1364">
        <v>34</v>
      </c>
      <c r="Y57" s="1401">
        <v>31</v>
      </c>
      <c r="Z57" s="1363">
        <f>Y57/X57*100%</f>
        <v>0.9117647058823529</v>
      </c>
      <c r="AA57" s="1362">
        <v>33</v>
      </c>
      <c r="AB57" s="1401">
        <v>33</v>
      </c>
      <c r="AC57" s="1363">
        <f>AB57/AA57*100%</f>
        <v>1</v>
      </c>
      <c r="AD57" s="1362">
        <v>0</v>
      </c>
      <c r="AE57" s="1401">
        <v>0</v>
      </c>
      <c r="AF57" s="1363" t="e">
        <f>AE57/AD57*100%</f>
        <v>#DIV/0!</v>
      </c>
      <c r="AG57" s="1362">
        <v>11</v>
      </c>
      <c r="AH57" s="1401">
        <v>10</v>
      </c>
      <c r="AI57" s="1363">
        <f>AH57/AG57*100%</f>
        <v>0.9090909090909091</v>
      </c>
      <c r="AJ57" s="1362">
        <v>24</v>
      </c>
      <c r="AK57" s="1401">
        <v>24</v>
      </c>
      <c r="AL57" s="1363">
        <f>AK57/AJ57*100%</f>
        <v>1</v>
      </c>
      <c r="AM57" s="1362">
        <v>0</v>
      </c>
      <c r="AN57" s="1401">
        <v>0</v>
      </c>
      <c r="AO57" s="1363" t="e">
        <f>AN57/AM57*100%</f>
        <v>#DIV/0!</v>
      </c>
      <c r="AP57" s="1362">
        <v>2</v>
      </c>
      <c r="AQ57" s="1401">
        <v>2</v>
      </c>
      <c r="AR57" s="1363">
        <f>AQ57/AP57*100%</f>
        <v>1</v>
      </c>
      <c r="AS57" s="1362">
        <v>3</v>
      </c>
      <c r="AT57" s="1401">
        <v>2</v>
      </c>
      <c r="AU57" s="1363">
        <f>AT57/AS57*100%</f>
        <v>0.6666666666666666</v>
      </c>
      <c r="AV57" s="1362">
        <v>0</v>
      </c>
      <c r="AW57" s="1401">
        <v>0</v>
      </c>
      <c r="AX57" s="1362">
        <v>0</v>
      </c>
      <c r="AY57" s="1362">
        <v>6</v>
      </c>
      <c r="AZ57" s="1401">
        <v>6</v>
      </c>
      <c r="BA57" s="1363">
        <f>AZ57/AY57*100%</f>
        <v>1</v>
      </c>
      <c r="BB57" s="1362">
        <v>0</v>
      </c>
      <c r="BC57" s="1401">
        <v>0</v>
      </c>
      <c r="BD57" s="1362">
        <v>0</v>
      </c>
      <c r="BE57" s="1362">
        <v>3</v>
      </c>
      <c r="BF57" s="1401">
        <v>3</v>
      </c>
      <c r="BG57" s="1362"/>
      <c r="BH57" s="1362"/>
      <c r="BI57" s="1362">
        <v>0</v>
      </c>
      <c r="BJ57" s="1362">
        <v>13</v>
      </c>
      <c r="BK57" s="1401">
        <v>12</v>
      </c>
      <c r="BL57" s="1320">
        <f>BK57/BJ57*100%</f>
        <v>0.9230769230769231</v>
      </c>
      <c r="BP57" s="590"/>
      <c r="BQ57" s="591"/>
      <c r="BR57" s="591"/>
      <c r="BS57" s="592"/>
    </row>
    <row r="58" spans="1:71" s="450" customFormat="1" ht="96" customHeight="1" thickBot="1">
      <c r="A58" s="1359" t="s">
        <v>452</v>
      </c>
      <c r="B58" s="1342"/>
      <c r="C58" s="1351">
        <f>C52+C55+C57</f>
        <v>3097</v>
      </c>
      <c r="D58" s="1356">
        <f aca="true" t="shared" si="10" ref="D58:BK58">D52+D55+D57</f>
        <v>2682</v>
      </c>
      <c r="E58" s="1354">
        <f>D58/C58</f>
        <v>0.8659993542137553</v>
      </c>
      <c r="F58" s="1344">
        <f t="shared" si="10"/>
        <v>270</v>
      </c>
      <c r="G58" s="1402">
        <f t="shared" si="10"/>
        <v>211</v>
      </c>
      <c r="H58" s="1345">
        <f>G58/F58</f>
        <v>0.7814814814814814</v>
      </c>
      <c r="I58" s="1344">
        <f t="shared" si="10"/>
        <v>259</v>
      </c>
      <c r="J58" s="1402">
        <f t="shared" si="10"/>
        <v>210</v>
      </c>
      <c r="K58" s="1345">
        <f>J58/I58</f>
        <v>0.8108108108108109</v>
      </c>
      <c r="L58" s="1344">
        <f t="shared" si="10"/>
        <v>248</v>
      </c>
      <c r="M58" s="1402">
        <f t="shared" si="10"/>
        <v>197</v>
      </c>
      <c r="N58" s="1345">
        <f>M58/L58</f>
        <v>0.7943548387096774</v>
      </c>
      <c r="O58" s="1344">
        <f t="shared" si="10"/>
        <v>254</v>
      </c>
      <c r="P58" s="1402">
        <f t="shared" si="10"/>
        <v>193</v>
      </c>
      <c r="Q58" s="1345">
        <f>P58/O58</f>
        <v>0.7598425196850394</v>
      </c>
      <c r="R58" s="1344">
        <f t="shared" si="10"/>
        <v>245</v>
      </c>
      <c r="S58" s="1402">
        <f t="shared" si="10"/>
        <v>200</v>
      </c>
      <c r="T58" s="1345">
        <f>S58/R58</f>
        <v>0.8163265306122449</v>
      </c>
      <c r="U58" s="1344">
        <f t="shared" si="10"/>
        <v>230</v>
      </c>
      <c r="V58" s="1402">
        <f t="shared" si="10"/>
        <v>222</v>
      </c>
      <c r="W58" s="1345">
        <f>V58/U58</f>
        <v>0.9652173913043478</v>
      </c>
      <c r="X58" s="1344">
        <f t="shared" si="10"/>
        <v>280</v>
      </c>
      <c r="Y58" s="1402">
        <f t="shared" si="10"/>
        <v>208</v>
      </c>
      <c r="Z58" s="1345">
        <f>Y58/X58</f>
        <v>0.7428571428571429</v>
      </c>
      <c r="AA58" s="1344">
        <f>AA52+AA55+AA57</f>
        <v>287</v>
      </c>
      <c r="AB58" s="1402">
        <f>AB52+AB55+AB57</f>
        <v>285</v>
      </c>
      <c r="AC58" s="1345">
        <f>AB58/AA58</f>
        <v>0.9930313588850174</v>
      </c>
      <c r="AD58" s="1344">
        <f t="shared" si="10"/>
        <v>154</v>
      </c>
      <c r="AE58" s="1402">
        <f t="shared" si="10"/>
        <v>122</v>
      </c>
      <c r="AF58" s="1345">
        <f>AE58/AD58</f>
        <v>0.7922077922077922</v>
      </c>
      <c r="AG58" s="1344">
        <f t="shared" si="10"/>
        <v>235</v>
      </c>
      <c r="AH58" s="1402">
        <f t="shared" si="10"/>
        <v>231</v>
      </c>
      <c r="AI58" s="1345">
        <f>AH58/AG58</f>
        <v>0.9829787234042553</v>
      </c>
      <c r="AJ58" s="1344">
        <f t="shared" si="10"/>
        <v>236</v>
      </c>
      <c r="AK58" s="1402">
        <f t="shared" si="10"/>
        <v>238</v>
      </c>
      <c r="AL58" s="1345">
        <f>AK58/AJ58</f>
        <v>1.0084745762711864</v>
      </c>
      <c r="AM58" s="1344">
        <f t="shared" si="10"/>
        <v>68</v>
      </c>
      <c r="AN58" s="1402">
        <f t="shared" si="10"/>
        <v>63</v>
      </c>
      <c r="AO58" s="1345">
        <f>AN58/AM58</f>
        <v>0.9264705882352942</v>
      </c>
      <c r="AP58" s="1344">
        <f t="shared" si="10"/>
        <v>124</v>
      </c>
      <c r="AQ58" s="1402">
        <f t="shared" si="10"/>
        <v>122</v>
      </c>
      <c r="AR58" s="1345">
        <f>AQ58/AP58</f>
        <v>0.9838709677419355</v>
      </c>
      <c r="AS58" s="1344">
        <f t="shared" si="10"/>
        <v>41</v>
      </c>
      <c r="AT58" s="1402">
        <f>AT52+AT55+AT57</f>
        <v>37</v>
      </c>
      <c r="AU58" s="1345">
        <f>AT58/AS58</f>
        <v>0.9024390243902439</v>
      </c>
      <c r="AV58" s="1344">
        <f t="shared" si="10"/>
        <v>36</v>
      </c>
      <c r="AW58" s="1402">
        <f t="shared" si="10"/>
        <v>13</v>
      </c>
      <c r="AX58" s="1345">
        <f>AW58/AV58</f>
        <v>0.3611111111111111</v>
      </c>
      <c r="AY58" s="1344">
        <f t="shared" si="10"/>
        <v>19</v>
      </c>
      <c r="AZ58" s="1402">
        <f t="shared" si="10"/>
        <v>20</v>
      </c>
      <c r="BA58" s="1345">
        <f>AZ58/AY58</f>
        <v>1.0526315789473684</v>
      </c>
      <c r="BB58" s="1344">
        <f t="shared" si="10"/>
        <v>6</v>
      </c>
      <c r="BC58" s="1402">
        <f t="shared" si="10"/>
        <v>6</v>
      </c>
      <c r="BD58" s="1345">
        <f>BC58/BB58</f>
        <v>1</v>
      </c>
      <c r="BE58" s="1344">
        <f t="shared" si="10"/>
        <v>24</v>
      </c>
      <c r="BF58" s="1402">
        <f t="shared" si="10"/>
        <v>24</v>
      </c>
      <c r="BG58" s="1344">
        <f t="shared" si="10"/>
        <v>0</v>
      </c>
      <c r="BH58" s="1344">
        <f t="shared" si="10"/>
        <v>0</v>
      </c>
      <c r="BI58" s="1345">
        <f>BF58/BE58</f>
        <v>1</v>
      </c>
      <c r="BJ58" s="1344">
        <f t="shared" si="10"/>
        <v>81</v>
      </c>
      <c r="BK58" s="1402">
        <f t="shared" si="10"/>
        <v>80</v>
      </c>
      <c r="BL58" s="1346">
        <f>BK58/BJ58</f>
        <v>0.9876543209876543</v>
      </c>
      <c r="BM58" s="589"/>
      <c r="BN58" s="589"/>
      <c r="BO58" s="589"/>
      <c r="BP58" s="590"/>
      <c r="BQ58" s="591"/>
      <c r="BR58" s="591"/>
      <c r="BS58" s="592"/>
    </row>
    <row r="59" spans="1:71" s="450" customFormat="1" ht="94.5" customHeight="1" thickBot="1">
      <c r="A59" s="1358" t="s">
        <v>453</v>
      </c>
      <c r="B59" s="1343"/>
      <c r="C59" s="1352">
        <f>C53+C56</f>
        <v>24</v>
      </c>
      <c r="D59" s="1357">
        <f aca="true" t="shared" si="11" ref="D59:BK59">D53+D56</f>
        <v>21</v>
      </c>
      <c r="E59" s="1355">
        <f>D59/C59</f>
        <v>0.875</v>
      </c>
      <c r="F59" s="1347">
        <f t="shared" si="11"/>
        <v>1</v>
      </c>
      <c r="G59" s="1403">
        <f t="shared" si="11"/>
        <v>1</v>
      </c>
      <c r="H59" s="1348">
        <f>G59/F59</f>
        <v>1</v>
      </c>
      <c r="I59" s="1347">
        <f t="shared" si="11"/>
        <v>1</v>
      </c>
      <c r="J59" s="1403">
        <f t="shared" si="11"/>
        <v>1</v>
      </c>
      <c r="K59" s="1348">
        <f>J59/I59</f>
        <v>1</v>
      </c>
      <c r="L59" s="1347">
        <f t="shared" si="11"/>
        <v>1</v>
      </c>
      <c r="M59" s="1403">
        <f t="shared" si="11"/>
        <v>1</v>
      </c>
      <c r="N59" s="1348">
        <f>M59/L59</f>
        <v>1</v>
      </c>
      <c r="O59" s="1347">
        <f t="shared" si="11"/>
        <v>1</v>
      </c>
      <c r="P59" s="1403">
        <f t="shared" si="11"/>
        <v>1</v>
      </c>
      <c r="Q59" s="1348">
        <f>P59/O59</f>
        <v>1</v>
      </c>
      <c r="R59" s="1347">
        <f t="shared" si="11"/>
        <v>2</v>
      </c>
      <c r="S59" s="1403">
        <f t="shared" si="11"/>
        <v>2</v>
      </c>
      <c r="T59" s="1348">
        <f>S59/R59</f>
        <v>1</v>
      </c>
      <c r="U59" s="1347">
        <f t="shared" si="11"/>
        <v>2</v>
      </c>
      <c r="V59" s="1403">
        <f t="shared" si="11"/>
        <v>2</v>
      </c>
      <c r="W59" s="1348">
        <f>V59/U59</f>
        <v>1</v>
      </c>
      <c r="X59" s="1347">
        <f t="shared" si="11"/>
        <v>8</v>
      </c>
      <c r="Y59" s="1403">
        <f t="shared" si="11"/>
        <v>4</v>
      </c>
      <c r="Z59" s="1348">
        <f>Y59/X59</f>
        <v>0.5</v>
      </c>
      <c r="AA59" s="1347">
        <f t="shared" si="11"/>
        <v>2</v>
      </c>
      <c r="AB59" s="1403">
        <f t="shared" si="11"/>
        <v>2</v>
      </c>
      <c r="AC59" s="1348">
        <f>AB59/AA59</f>
        <v>1</v>
      </c>
      <c r="AD59" s="1347">
        <f t="shared" si="11"/>
        <v>1</v>
      </c>
      <c r="AE59" s="1403">
        <f t="shared" si="11"/>
        <v>1</v>
      </c>
      <c r="AF59" s="1348">
        <f>AE59/AD59</f>
        <v>1</v>
      </c>
      <c r="AG59" s="1347">
        <f t="shared" si="11"/>
        <v>0</v>
      </c>
      <c r="AH59" s="1403">
        <f t="shared" si="11"/>
        <v>0</v>
      </c>
      <c r="AI59" s="1348" t="e">
        <f>AH59/AG59</f>
        <v>#DIV/0!</v>
      </c>
      <c r="AJ59" s="1347">
        <f t="shared" si="11"/>
        <v>4</v>
      </c>
      <c r="AK59" s="1403">
        <f t="shared" si="11"/>
        <v>4</v>
      </c>
      <c r="AL59" s="1348">
        <f>AK59/AJ59</f>
        <v>1</v>
      </c>
      <c r="AM59" s="1347">
        <f t="shared" si="11"/>
        <v>1</v>
      </c>
      <c r="AN59" s="1403">
        <f t="shared" si="11"/>
        <v>1</v>
      </c>
      <c r="AO59" s="1348">
        <f>AN59/AM59</f>
        <v>1</v>
      </c>
      <c r="AP59" s="1347">
        <f t="shared" si="11"/>
        <v>0</v>
      </c>
      <c r="AQ59" s="1403">
        <f t="shared" si="11"/>
        <v>0</v>
      </c>
      <c r="AR59" s="1349">
        <v>0</v>
      </c>
      <c r="AS59" s="1347">
        <f t="shared" si="11"/>
        <v>0</v>
      </c>
      <c r="AT59" s="1403">
        <f t="shared" si="11"/>
        <v>1</v>
      </c>
      <c r="AU59" s="1348" t="e">
        <f>AT59/AS59</f>
        <v>#DIV/0!</v>
      </c>
      <c r="AV59" s="1347">
        <f t="shared" si="11"/>
        <v>0</v>
      </c>
      <c r="AW59" s="1403">
        <f t="shared" si="11"/>
        <v>0</v>
      </c>
      <c r="AX59" s="1348">
        <v>0</v>
      </c>
      <c r="AY59" s="1347">
        <f t="shared" si="11"/>
        <v>0</v>
      </c>
      <c r="AZ59" s="1403">
        <f t="shared" si="11"/>
        <v>0</v>
      </c>
      <c r="BA59" s="1348" t="e">
        <f>AZ59/AY59</f>
        <v>#DIV/0!</v>
      </c>
      <c r="BB59" s="1347">
        <f t="shared" si="11"/>
        <v>0</v>
      </c>
      <c r="BC59" s="1403">
        <f t="shared" si="11"/>
        <v>0</v>
      </c>
      <c r="BD59" s="1348">
        <v>0</v>
      </c>
      <c r="BE59" s="1347">
        <f t="shared" si="11"/>
        <v>0</v>
      </c>
      <c r="BF59" s="1403">
        <f t="shared" si="11"/>
        <v>0</v>
      </c>
      <c r="BG59" s="1347">
        <f t="shared" si="11"/>
        <v>0</v>
      </c>
      <c r="BH59" s="1347">
        <f t="shared" si="11"/>
        <v>0</v>
      </c>
      <c r="BI59" s="1348">
        <v>0</v>
      </c>
      <c r="BJ59" s="1347">
        <f t="shared" si="11"/>
        <v>0</v>
      </c>
      <c r="BK59" s="1403">
        <f t="shared" si="11"/>
        <v>0</v>
      </c>
      <c r="BL59" s="1350" t="e">
        <f>BK59/BJ59</f>
        <v>#DIV/0!</v>
      </c>
      <c r="BM59" s="589"/>
      <c r="BN59" s="589"/>
      <c r="BO59" s="589"/>
      <c r="BP59" s="590"/>
      <c r="BQ59" s="591"/>
      <c r="BR59" s="591"/>
      <c r="BS59" s="592"/>
    </row>
    <row r="60" spans="1:71" s="450" customFormat="1" ht="54" customHeight="1">
      <c r="A60" s="749"/>
      <c r="B60" s="749"/>
      <c r="C60" s="749"/>
      <c r="D60" s="749"/>
      <c r="E60" s="749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587"/>
      <c r="AL60" s="587"/>
      <c r="AM60" s="587"/>
      <c r="AN60" s="587"/>
      <c r="AO60" s="587"/>
      <c r="AP60" s="587"/>
      <c r="AQ60" s="587"/>
      <c r="AR60" s="587"/>
      <c r="AS60" s="587"/>
      <c r="AT60" s="587"/>
      <c r="AU60" s="587"/>
      <c r="AV60" s="587"/>
      <c r="AW60" s="587"/>
      <c r="AX60" s="587"/>
      <c r="AY60" s="587"/>
      <c r="AZ60" s="587"/>
      <c r="BA60" s="587"/>
      <c r="BB60" s="587"/>
      <c r="BC60" s="587"/>
      <c r="BD60" s="587"/>
      <c r="BE60" s="587"/>
      <c r="BF60" s="587"/>
      <c r="BG60" s="587"/>
      <c r="BH60" s="587"/>
      <c r="BI60" s="587"/>
      <c r="BJ60" s="588"/>
      <c r="BK60" s="588"/>
      <c r="BL60" s="589"/>
      <c r="BM60" s="589"/>
      <c r="BN60" s="589"/>
      <c r="BO60" s="589"/>
      <c r="BP60" s="590"/>
      <c r="BQ60" s="591"/>
      <c r="BR60" s="591"/>
      <c r="BS60" s="592"/>
    </row>
    <row r="61" spans="1:71" s="619" customFormat="1" ht="12.75">
      <c r="A61" s="577"/>
      <c r="B61" s="117"/>
      <c r="C61" s="117"/>
      <c r="D61" s="117"/>
      <c r="E61" s="117"/>
      <c r="F61" s="572"/>
      <c r="G61" s="572"/>
      <c r="H61" s="572"/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2"/>
      <c r="T61" s="572"/>
      <c r="U61" s="572"/>
      <c r="V61" s="572"/>
      <c r="W61" s="572"/>
      <c r="X61" s="572"/>
      <c r="Y61" s="572"/>
      <c r="Z61" s="572"/>
      <c r="AA61" s="572"/>
      <c r="AB61" s="572"/>
      <c r="AC61" s="572"/>
      <c r="AD61" s="572"/>
      <c r="AE61" s="572"/>
      <c r="AF61" s="572"/>
      <c r="AG61" s="572"/>
      <c r="AH61" s="572"/>
      <c r="AI61" s="572"/>
      <c r="AJ61" s="572"/>
      <c r="AK61" s="572"/>
      <c r="AL61" s="572"/>
      <c r="AM61" s="572"/>
      <c r="AN61" s="572"/>
      <c r="AO61" s="572"/>
      <c r="AP61" s="572"/>
      <c r="AQ61" s="572"/>
      <c r="AR61" s="572"/>
      <c r="AS61" s="572"/>
      <c r="AT61" s="572"/>
      <c r="AU61" s="572"/>
      <c r="AV61" s="572"/>
      <c r="AW61" s="572"/>
      <c r="AX61" s="572"/>
      <c r="AY61" s="572"/>
      <c r="AZ61" s="572"/>
      <c r="BA61" s="572"/>
      <c r="BB61" s="572"/>
      <c r="BC61" s="572"/>
      <c r="BD61" s="572"/>
      <c r="BE61" s="572"/>
      <c r="BF61" s="572"/>
      <c r="BG61" s="618"/>
      <c r="BH61" s="618"/>
      <c r="BI61" s="618"/>
      <c r="BJ61" s="571"/>
      <c r="BK61" s="571"/>
      <c r="BL61" s="576"/>
      <c r="BM61" s="576"/>
      <c r="BN61" s="576"/>
      <c r="BO61" s="576"/>
      <c r="BP61" s="576"/>
      <c r="BQ61" s="576"/>
      <c r="BR61" s="576"/>
      <c r="BS61" s="576"/>
    </row>
    <row r="62" spans="1:71" s="450" customFormat="1" ht="12.75">
      <c r="A62" s="116"/>
      <c r="B62" s="117"/>
      <c r="C62" s="117"/>
      <c r="D62" s="117"/>
      <c r="E62" s="117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571"/>
      <c r="BK62" s="571"/>
      <c r="BL62" s="115"/>
      <c r="BM62" s="115"/>
      <c r="BN62" s="115"/>
      <c r="BO62" s="115"/>
      <c r="BP62" s="115"/>
      <c r="BQ62" s="115"/>
      <c r="BR62" s="115"/>
      <c r="BS62" s="576"/>
    </row>
    <row r="63" spans="1:71" s="596" customFormat="1" ht="12.75">
      <c r="A63" s="593"/>
      <c r="B63" s="594"/>
      <c r="C63" s="594"/>
      <c r="D63" s="594"/>
      <c r="E63" s="594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571"/>
      <c r="BK63" s="571"/>
      <c r="BL63" s="122"/>
      <c r="BM63" s="188"/>
      <c r="BN63" s="188"/>
      <c r="BO63" s="188"/>
      <c r="BP63" s="188"/>
      <c r="BQ63" s="188"/>
      <c r="BR63" s="188"/>
      <c r="BS63" s="595"/>
    </row>
    <row r="64" spans="1:71" s="596" customFormat="1" ht="45.75" customHeight="1">
      <c r="A64" s="593"/>
      <c r="B64" s="594"/>
      <c r="C64" s="1341">
        <f>C49-C58-C59</f>
        <v>0</v>
      </c>
      <c r="D64" s="1341">
        <f aca="true" t="shared" si="12" ref="D64:BK64">D49-D58-D59</f>
        <v>0</v>
      </c>
      <c r="E64" s="1341"/>
      <c r="F64" s="1341">
        <f t="shared" si="12"/>
        <v>0</v>
      </c>
      <c r="G64" s="1341">
        <f t="shared" si="12"/>
        <v>0</v>
      </c>
      <c r="H64" s="1341"/>
      <c r="I64" s="1341">
        <f t="shared" si="12"/>
        <v>0</v>
      </c>
      <c r="J64" s="1341">
        <f t="shared" si="12"/>
        <v>0</v>
      </c>
      <c r="K64" s="1341"/>
      <c r="L64" s="1341">
        <f t="shared" si="12"/>
        <v>0</v>
      </c>
      <c r="M64" s="1341">
        <f t="shared" si="12"/>
        <v>0</v>
      </c>
      <c r="N64" s="1341"/>
      <c r="O64" s="1341">
        <f t="shared" si="12"/>
        <v>0</v>
      </c>
      <c r="P64" s="1341">
        <f t="shared" si="12"/>
        <v>0</v>
      </c>
      <c r="Q64" s="1341"/>
      <c r="R64" s="1341">
        <f t="shared" si="12"/>
        <v>0</v>
      </c>
      <c r="S64" s="1341">
        <f t="shared" si="12"/>
        <v>0</v>
      </c>
      <c r="T64" s="1341"/>
      <c r="U64" s="1341">
        <f t="shared" si="12"/>
        <v>0</v>
      </c>
      <c r="V64" s="1341">
        <f t="shared" si="12"/>
        <v>0</v>
      </c>
      <c r="W64" s="1341"/>
      <c r="X64" s="1341">
        <f t="shared" si="12"/>
        <v>0</v>
      </c>
      <c r="Y64" s="1341">
        <f t="shared" si="12"/>
        <v>0</v>
      </c>
      <c r="Z64" s="1341"/>
      <c r="AA64" s="1341">
        <f t="shared" si="12"/>
        <v>0</v>
      </c>
      <c r="AB64" s="1341">
        <f t="shared" si="12"/>
        <v>0</v>
      </c>
      <c r="AC64" s="1341"/>
      <c r="AD64" s="1341">
        <f t="shared" si="12"/>
        <v>0</v>
      </c>
      <c r="AE64" s="1341">
        <f t="shared" si="12"/>
        <v>0</v>
      </c>
      <c r="AF64" s="1341"/>
      <c r="AG64" s="1341">
        <f t="shared" si="12"/>
        <v>0</v>
      </c>
      <c r="AH64" s="1341">
        <f t="shared" si="12"/>
        <v>0</v>
      </c>
      <c r="AI64" s="1341"/>
      <c r="AJ64" s="1341">
        <f t="shared" si="12"/>
        <v>0</v>
      </c>
      <c r="AK64" s="1341">
        <f t="shared" si="12"/>
        <v>0</v>
      </c>
      <c r="AL64" s="1341"/>
      <c r="AM64" s="1341">
        <f t="shared" si="12"/>
        <v>0</v>
      </c>
      <c r="AN64" s="1341">
        <f t="shared" si="12"/>
        <v>0</v>
      </c>
      <c r="AO64" s="1341"/>
      <c r="AP64" s="1341">
        <f t="shared" si="12"/>
        <v>0</v>
      </c>
      <c r="AQ64" s="1341">
        <f t="shared" si="12"/>
        <v>0</v>
      </c>
      <c r="AR64" s="1341"/>
      <c r="AS64" s="1341">
        <f t="shared" si="12"/>
        <v>0</v>
      </c>
      <c r="AT64" s="1341">
        <f t="shared" si="12"/>
        <v>0</v>
      </c>
      <c r="AU64" s="1341"/>
      <c r="AV64" s="1341">
        <f t="shared" si="12"/>
        <v>0</v>
      </c>
      <c r="AW64" s="1341">
        <f t="shared" si="12"/>
        <v>0</v>
      </c>
      <c r="AX64" s="1341"/>
      <c r="AY64" s="1341">
        <f t="shared" si="12"/>
        <v>0</v>
      </c>
      <c r="AZ64" s="1341">
        <f t="shared" si="12"/>
        <v>0</v>
      </c>
      <c r="BA64" s="1341"/>
      <c r="BB64" s="1341">
        <f t="shared" si="12"/>
        <v>0</v>
      </c>
      <c r="BC64" s="1341">
        <f t="shared" si="12"/>
        <v>0</v>
      </c>
      <c r="BD64" s="1341"/>
      <c r="BE64" s="1341">
        <f t="shared" si="12"/>
        <v>0</v>
      </c>
      <c r="BF64" s="1341">
        <f t="shared" si="12"/>
        <v>0</v>
      </c>
      <c r="BG64" s="1341">
        <f t="shared" si="12"/>
        <v>0</v>
      </c>
      <c r="BH64" s="1341">
        <f t="shared" si="12"/>
        <v>0</v>
      </c>
      <c r="BI64" s="1341"/>
      <c r="BJ64" s="1341">
        <f t="shared" si="12"/>
        <v>0</v>
      </c>
      <c r="BK64" s="1341">
        <f t="shared" si="12"/>
        <v>0</v>
      </c>
      <c r="BL64" s="1341"/>
      <c r="BM64" s="188"/>
      <c r="BN64" s="188"/>
      <c r="BO64" s="188"/>
      <c r="BP64" s="188"/>
      <c r="BQ64" s="188"/>
      <c r="BR64" s="188"/>
      <c r="BS64" s="595"/>
    </row>
    <row r="65" spans="1:71" s="620" customFormat="1" ht="27" customHeight="1">
      <c r="A65" s="747"/>
      <c r="B65" s="747"/>
      <c r="C65" s="747"/>
      <c r="D65" s="747"/>
      <c r="E65" s="747"/>
      <c r="F65" s="747"/>
      <c r="G65" s="747"/>
      <c r="H65" s="747"/>
      <c r="I65" s="747"/>
      <c r="J65" s="747"/>
      <c r="K65" s="747"/>
      <c r="L65" s="747"/>
      <c r="M65" s="747"/>
      <c r="N65" s="747"/>
      <c r="O65" s="747"/>
      <c r="P65" s="747"/>
      <c r="Q65" s="747"/>
      <c r="R65" s="747"/>
      <c r="S65" s="747"/>
      <c r="T65" s="747"/>
      <c r="U65" s="747"/>
      <c r="V65" s="747"/>
      <c r="W65" s="747"/>
      <c r="X65" s="747"/>
      <c r="Y65" s="747"/>
      <c r="Z65" s="747"/>
      <c r="AA65" s="747"/>
      <c r="AB65" s="747"/>
      <c r="AC65" s="747"/>
      <c r="AD65" s="747"/>
      <c r="AE65" s="747"/>
      <c r="AF65" s="747"/>
      <c r="AG65" s="747"/>
      <c r="AH65" s="747"/>
      <c r="AI65" s="747"/>
      <c r="AJ65" s="747"/>
      <c r="AK65" s="747"/>
      <c r="AL65" s="747"/>
      <c r="AM65" s="747"/>
      <c r="AN65" s="747"/>
      <c r="AO65" s="747"/>
      <c r="AP65" s="747"/>
      <c r="AQ65" s="747"/>
      <c r="AR65" s="747"/>
      <c r="AS65" s="747"/>
      <c r="AT65" s="747"/>
      <c r="AU65" s="747"/>
      <c r="AV65" s="747"/>
      <c r="AW65" s="747"/>
      <c r="AX65" s="747"/>
      <c r="AY65" s="747"/>
      <c r="AZ65" s="747"/>
      <c r="BA65" s="747"/>
      <c r="BB65" s="747"/>
      <c r="BC65" s="747"/>
      <c r="BD65" s="747"/>
      <c r="BE65" s="747"/>
      <c r="BF65" s="747"/>
      <c r="BG65" s="747"/>
      <c r="BH65" s="570"/>
      <c r="BI65" s="570"/>
      <c r="BJ65" s="576"/>
      <c r="BK65" s="576"/>
      <c r="BL65" s="576"/>
      <c r="BM65" s="576"/>
      <c r="BN65" s="576"/>
      <c r="BO65" s="576"/>
      <c r="BP65" s="576"/>
      <c r="BQ65" s="576"/>
      <c r="BR65" s="576"/>
      <c r="BS65" s="576"/>
    </row>
    <row r="66" spans="1:71" s="450" customFormat="1" ht="15.75">
      <c r="A66" s="116"/>
      <c r="B66" s="621"/>
      <c r="C66" s="621"/>
      <c r="D66" s="621"/>
      <c r="E66" s="621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622"/>
      <c r="BM66" s="622"/>
      <c r="BN66" s="622"/>
      <c r="BO66" s="623"/>
      <c r="BP66" s="623"/>
      <c r="BQ66" s="624"/>
      <c r="BR66" s="622"/>
      <c r="BS66" s="576"/>
    </row>
    <row r="67" spans="1:71" s="450" customFormat="1" ht="12.75">
      <c r="A67" s="577"/>
      <c r="B67" s="625"/>
      <c r="C67" s="625"/>
      <c r="D67" s="625"/>
      <c r="E67" s="625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572"/>
      <c r="BK67" s="572"/>
      <c r="BL67" s="576"/>
      <c r="BM67" s="576"/>
      <c r="BN67" s="576"/>
      <c r="BO67" s="576"/>
      <c r="BP67" s="576"/>
      <c r="BQ67" s="576"/>
      <c r="BR67" s="576"/>
      <c r="BS67" s="576"/>
    </row>
    <row r="68" spans="1:71" s="450" customFormat="1" ht="12.75">
      <c r="A68" s="577"/>
      <c r="B68" s="625"/>
      <c r="C68" s="625"/>
      <c r="D68" s="625"/>
      <c r="E68" s="625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572"/>
      <c r="BK68" s="572"/>
      <c r="BL68" s="576"/>
      <c r="BM68" s="576"/>
      <c r="BN68" s="576"/>
      <c r="BO68" s="576"/>
      <c r="BP68" s="576"/>
      <c r="BQ68" s="576"/>
      <c r="BR68" s="576"/>
      <c r="BS68" s="576"/>
    </row>
    <row r="69" spans="1:71" s="450" customFormat="1" ht="12.75">
      <c r="A69" s="577"/>
      <c r="B69" s="625"/>
      <c r="C69" s="625"/>
      <c r="D69" s="625"/>
      <c r="E69" s="625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572"/>
      <c r="BK69" s="572"/>
      <c r="BL69" s="576"/>
      <c r="BM69" s="576"/>
      <c r="BN69" s="576"/>
      <c r="BO69" s="576"/>
      <c r="BP69" s="576"/>
      <c r="BQ69" s="576"/>
      <c r="BR69" s="576"/>
      <c r="BS69" s="576"/>
    </row>
    <row r="70" spans="1:71" s="450" customFormat="1" ht="12.75">
      <c r="A70" s="577"/>
      <c r="B70" s="625"/>
      <c r="C70" s="625"/>
      <c r="D70" s="625"/>
      <c r="E70" s="625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572"/>
      <c r="BK70" s="572"/>
      <c r="BL70" s="576"/>
      <c r="BM70" s="576"/>
      <c r="BN70" s="576"/>
      <c r="BO70" s="576"/>
      <c r="BP70" s="576"/>
      <c r="BQ70" s="576"/>
      <c r="BR70" s="576"/>
      <c r="BS70" s="576"/>
    </row>
    <row r="71" spans="1:71" s="450" customFormat="1" ht="12.75">
      <c r="A71" s="577"/>
      <c r="B71" s="625"/>
      <c r="C71" s="625"/>
      <c r="D71" s="625"/>
      <c r="E71" s="625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572"/>
      <c r="BK71" s="572"/>
      <c r="BL71" s="626"/>
      <c r="BM71" s="626"/>
      <c r="BN71" s="626"/>
      <c r="BO71" s="626"/>
      <c r="BP71" s="626"/>
      <c r="BQ71" s="626"/>
      <c r="BR71" s="626"/>
      <c r="BS71" s="576"/>
    </row>
    <row r="72" spans="1:71" s="596" customFormat="1" ht="12.75">
      <c r="A72" s="577"/>
      <c r="B72" s="625"/>
      <c r="C72" s="625"/>
      <c r="D72" s="625"/>
      <c r="E72" s="625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572"/>
      <c r="BK72" s="572"/>
      <c r="BL72" s="626"/>
      <c r="BM72" s="626"/>
      <c r="BN72" s="626"/>
      <c r="BO72" s="626"/>
      <c r="BP72" s="626"/>
      <c r="BQ72" s="626"/>
      <c r="BR72" s="626"/>
      <c r="BS72" s="576"/>
    </row>
    <row r="73" spans="1:71" s="619" customFormat="1" ht="19.5" customHeight="1">
      <c r="A73" s="577"/>
      <c r="B73" s="625"/>
      <c r="C73" s="625"/>
      <c r="D73" s="625"/>
      <c r="E73" s="625"/>
      <c r="F73" s="572"/>
      <c r="G73" s="572"/>
      <c r="H73" s="572"/>
      <c r="I73" s="572"/>
      <c r="J73" s="572"/>
      <c r="K73" s="572"/>
      <c r="L73" s="572"/>
      <c r="M73" s="572"/>
      <c r="N73" s="572"/>
      <c r="O73" s="572"/>
      <c r="P73" s="572"/>
      <c r="Q73" s="572"/>
      <c r="R73" s="572"/>
      <c r="S73" s="572"/>
      <c r="T73" s="572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2"/>
      <c r="AL73" s="572"/>
      <c r="AM73" s="572"/>
      <c r="AN73" s="572"/>
      <c r="AO73" s="572"/>
      <c r="AP73" s="572"/>
      <c r="AQ73" s="572"/>
      <c r="AR73" s="572"/>
      <c r="AS73" s="572"/>
      <c r="AT73" s="572"/>
      <c r="AU73" s="572"/>
      <c r="AV73" s="572"/>
      <c r="AW73" s="572"/>
      <c r="AX73" s="572"/>
      <c r="AY73" s="572"/>
      <c r="AZ73" s="572"/>
      <c r="BA73" s="572"/>
      <c r="BB73" s="572"/>
      <c r="BC73" s="572"/>
      <c r="BD73" s="572"/>
      <c r="BE73" s="572"/>
      <c r="BF73" s="572"/>
      <c r="BG73" s="572"/>
      <c r="BH73" s="572"/>
      <c r="BI73" s="572"/>
      <c r="BJ73" s="572"/>
      <c r="BK73" s="572"/>
      <c r="BL73" s="576"/>
      <c r="BM73" s="576"/>
      <c r="BN73" s="576"/>
      <c r="BO73" s="576"/>
      <c r="BP73" s="576"/>
      <c r="BQ73" s="576"/>
      <c r="BR73" s="576"/>
      <c r="BS73" s="576"/>
    </row>
    <row r="74" spans="1:71" s="450" customFormat="1" ht="15.75">
      <c r="A74" s="577"/>
      <c r="B74" s="625"/>
      <c r="C74" s="625"/>
      <c r="D74" s="625"/>
      <c r="E74" s="625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572"/>
      <c r="BK74" s="572"/>
      <c r="BL74" s="46"/>
      <c r="BM74" s="46"/>
      <c r="BN74" s="46"/>
      <c r="BO74" s="46"/>
      <c r="BP74" s="46"/>
      <c r="BQ74" s="46"/>
      <c r="BR74" s="46"/>
      <c r="BS74" s="576"/>
    </row>
    <row r="75" spans="1:71" s="596" customFormat="1" ht="12.75">
      <c r="A75" s="593"/>
      <c r="B75" s="594"/>
      <c r="C75" s="594"/>
      <c r="D75" s="594"/>
      <c r="E75" s="594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572"/>
      <c r="BK75" s="572"/>
      <c r="BL75" s="122"/>
      <c r="BM75" s="188"/>
      <c r="BN75" s="188"/>
      <c r="BO75" s="188"/>
      <c r="BP75" s="188"/>
      <c r="BQ75" s="188"/>
      <c r="BR75" s="188"/>
      <c r="BS75" s="595"/>
    </row>
    <row r="76" spans="1:71" s="596" customFormat="1" ht="12.75">
      <c r="A76" s="593"/>
      <c r="B76" s="594"/>
      <c r="C76" s="594"/>
      <c r="D76" s="594"/>
      <c r="E76" s="594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572"/>
      <c r="BK76" s="572"/>
      <c r="BL76" s="122"/>
      <c r="BM76" s="188"/>
      <c r="BN76" s="188"/>
      <c r="BO76" s="188"/>
      <c r="BP76" s="188"/>
      <c r="BQ76" s="188"/>
      <c r="BR76" s="188"/>
      <c r="BS76" s="595"/>
    </row>
    <row r="77" spans="1:71" s="627" customFormat="1" ht="15.75">
      <c r="A77" s="748"/>
      <c r="B77" s="748"/>
      <c r="C77" s="748"/>
      <c r="D77" s="748"/>
      <c r="E77" s="748"/>
      <c r="F77" s="748"/>
      <c r="G77" s="748"/>
      <c r="H77" s="748"/>
      <c r="I77" s="748"/>
      <c r="J77" s="748"/>
      <c r="K77" s="748"/>
      <c r="L77" s="748"/>
      <c r="M77" s="748"/>
      <c r="N77" s="748"/>
      <c r="O77" s="748"/>
      <c r="P77" s="748"/>
      <c r="Q77" s="748"/>
      <c r="R77" s="748"/>
      <c r="S77" s="748"/>
      <c r="T77" s="748"/>
      <c r="U77" s="748"/>
      <c r="V77" s="748"/>
      <c r="W77" s="748"/>
      <c r="X77" s="748"/>
      <c r="Y77" s="748"/>
      <c r="Z77" s="748"/>
      <c r="AA77" s="748"/>
      <c r="AB77" s="748"/>
      <c r="AC77" s="748"/>
      <c r="AD77" s="748"/>
      <c r="AE77" s="748"/>
      <c r="AF77" s="748"/>
      <c r="AG77" s="748"/>
      <c r="AH77" s="748"/>
      <c r="AI77" s="748"/>
      <c r="AJ77" s="748"/>
      <c r="AK77" s="748"/>
      <c r="AL77" s="748"/>
      <c r="AM77" s="748"/>
      <c r="AN77" s="748"/>
      <c r="AO77" s="748"/>
      <c r="AP77" s="748"/>
      <c r="AQ77" s="748"/>
      <c r="AR77" s="748"/>
      <c r="AS77" s="748"/>
      <c r="AT77" s="748"/>
      <c r="AU77" s="748"/>
      <c r="AV77" s="748"/>
      <c r="AW77" s="748"/>
      <c r="AX77" s="748"/>
      <c r="AY77" s="748"/>
      <c r="AZ77" s="748"/>
      <c r="BA77" s="748"/>
      <c r="BB77" s="748"/>
      <c r="BC77" s="748"/>
      <c r="BD77" s="748"/>
      <c r="BE77" s="748"/>
      <c r="BF77" s="748"/>
      <c r="BG77" s="748"/>
      <c r="BH77" s="748"/>
      <c r="BI77" s="748"/>
      <c r="BJ77" s="748"/>
      <c r="BK77" s="748"/>
      <c r="BL77" s="748"/>
      <c r="BM77" s="201"/>
      <c r="BN77" s="201"/>
      <c r="BO77" s="201"/>
      <c r="BP77" s="201"/>
      <c r="BQ77" s="201"/>
      <c r="BR77" s="201"/>
      <c r="BS77" s="486"/>
    </row>
    <row r="78" spans="1:71" s="627" customFormat="1" ht="40.5" customHeight="1">
      <c r="A78" s="628"/>
      <c r="B78" s="629"/>
      <c r="C78" s="629"/>
      <c r="D78" s="629"/>
      <c r="E78" s="629"/>
      <c r="F78" s="629"/>
      <c r="G78" s="629"/>
      <c r="H78" s="629"/>
      <c r="I78" s="629"/>
      <c r="J78" s="629"/>
      <c r="K78" s="629"/>
      <c r="L78" s="629"/>
      <c r="M78" s="629"/>
      <c r="N78" s="629"/>
      <c r="O78" s="629"/>
      <c r="P78" s="629"/>
      <c r="Q78" s="629"/>
      <c r="R78" s="629"/>
      <c r="S78" s="629"/>
      <c r="T78" s="629"/>
      <c r="U78" s="629"/>
      <c r="V78" s="629"/>
      <c r="W78" s="629"/>
      <c r="X78" s="629"/>
      <c r="Y78" s="629"/>
      <c r="Z78" s="629"/>
      <c r="AA78" s="629"/>
      <c r="AB78" s="629"/>
      <c r="AC78" s="629"/>
      <c r="AD78" s="629"/>
      <c r="AE78" s="629"/>
      <c r="AF78" s="629"/>
      <c r="AG78" s="629"/>
      <c r="AH78" s="629"/>
      <c r="AI78" s="629"/>
      <c r="AJ78" s="629"/>
      <c r="AK78" s="629"/>
      <c r="AL78" s="629"/>
      <c r="AM78" s="629"/>
      <c r="AN78" s="629"/>
      <c r="AO78" s="629"/>
      <c r="AP78" s="629"/>
      <c r="AQ78" s="629"/>
      <c r="AR78" s="629"/>
      <c r="AS78" s="629"/>
      <c r="AT78" s="629"/>
      <c r="AU78" s="629"/>
      <c r="AV78" s="629"/>
      <c r="AW78" s="629"/>
      <c r="AX78" s="629"/>
      <c r="AY78" s="629"/>
      <c r="AZ78" s="629"/>
      <c r="BA78" s="629"/>
      <c r="BB78" s="629"/>
      <c r="BC78" s="629"/>
      <c r="BD78" s="629"/>
      <c r="BE78" s="629"/>
      <c r="BF78" s="629"/>
      <c r="BG78" s="629"/>
      <c r="BH78" s="629"/>
      <c r="BI78" s="629"/>
      <c r="BJ78" s="629"/>
      <c r="BK78" s="629"/>
      <c r="BL78" s="630"/>
      <c r="BM78" s="630"/>
      <c r="BN78" s="630"/>
      <c r="BO78" s="631"/>
      <c r="BP78" s="631"/>
      <c r="BQ78" s="632"/>
      <c r="BR78" s="630"/>
      <c r="BS78" s="486"/>
    </row>
    <row r="79" spans="1:71" s="627" customFormat="1" ht="15">
      <c r="A79" s="628"/>
      <c r="B79" s="633"/>
      <c r="C79" s="633"/>
      <c r="D79" s="633"/>
      <c r="E79" s="633"/>
      <c r="F79" s="634"/>
      <c r="G79" s="634"/>
      <c r="H79" s="634"/>
      <c r="I79" s="635"/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35"/>
      <c r="U79" s="636"/>
      <c r="V79" s="636"/>
      <c r="W79" s="636"/>
      <c r="X79" s="636"/>
      <c r="Y79" s="636"/>
      <c r="Z79" s="636"/>
      <c r="AA79" s="634"/>
      <c r="AB79" s="634"/>
      <c r="AC79" s="634"/>
      <c r="AD79" s="636"/>
      <c r="AE79" s="636"/>
      <c r="AF79" s="636"/>
      <c r="AG79" s="636"/>
      <c r="AH79" s="636"/>
      <c r="AI79" s="636"/>
      <c r="AJ79" s="636"/>
      <c r="AK79" s="636"/>
      <c r="AL79" s="636"/>
      <c r="AM79" s="636"/>
      <c r="AN79" s="636"/>
      <c r="AO79" s="636"/>
      <c r="AP79" s="636"/>
      <c r="AQ79" s="636"/>
      <c r="AR79" s="636"/>
      <c r="AS79" s="636"/>
      <c r="AT79" s="636"/>
      <c r="AU79" s="636"/>
      <c r="AV79" s="636"/>
      <c r="AW79" s="636"/>
      <c r="AX79" s="636"/>
      <c r="AY79" s="636"/>
      <c r="AZ79" s="636"/>
      <c r="BA79" s="636"/>
      <c r="BB79" s="636"/>
      <c r="BC79" s="636"/>
      <c r="BD79" s="636"/>
      <c r="BE79" s="636"/>
      <c r="BF79" s="636"/>
      <c r="BG79" s="637"/>
      <c r="BH79" s="637"/>
      <c r="BI79" s="637"/>
      <c r="BJ79" s="634"/>
      <c r="BK79" s="634"/>
      <c r="BL79" s="486"/>
      <c r="BM79" s="486"/>
      <c r="BN79" s="486"/>
      <c r="BO79" s="486"/>
      <c r="BP79" s="486"/>
      <c r="BQ79" s="486"/>
      <c r="BR79" s="486"/>
      <c r="BS79" s="486"/>
    </row>
    <row r="80" spans="1:71" s="627" customFormat="1" ht="15">
      <c r="A80" s="628"/>
      <c r="B80" s="633"/>
      <c r="C80" s="633"/>
      <c r="D80" s="633"/>
      <c r="E80" s="633"/>
      <c r="F80" s="634"/>
      <c r="G80" s="634"/>
      <c r="H80" s="634"/>
      <c r="I80" s="638"/>
      <c r="J80" s="638"/>
      <c r="K80" s="638"/>
      <c r="L80" s="638"/>
      <c r="M80" s="638"/>
      <c r="N80" s="638"/>
      <c r="O80" s="638"/>
      <c r="P80" s="638"/>
      <c r="Q80" s="638"/>
      <c r="R80" s="635"/>
      <c r="S80" s="635"/>
      <c r="T80" s="635"/>
      <c r="U80" s="636"/>
      <c r="V80" s="636"/>
      <c r="W80" s="636"/>
      <c r="X80" s="636"/>
      <c r="Y80" s="636"/>
      <c r="Z80" s="636"/>
      <c r="AA80" s="634"/>
      <c r="AB80" s="634"/>
      <c r="AC80" s="634"/>
      <c r="AD80" s="636"/>
      <c r="AE80" s="636"/>
      <c r="AF80" s="636"/>
      <c r="AG80" s="636"/>
      <c r="AH80" s="636"/>
      <c r="AI80" s="636"/>
      <c r="AJ80" s="636"/>
      <c r="AK80" s="636"/>
      <c r="AL80" s="636"/>
      <c r="AM80" s="636"/>
      <c r="AN80" s="636"/>
      <c r="AO80" s="636"/>
      <c r="AP80" s="636"/>
      <c r="AQ80" s="636"/>
      <c r="AR80" s="636"/>
      <c r="AS80" s="636"/>
      <c r="AT80" s="636"/>
      <c r="AU80" s="636"/>
      <c r="AV80" s="636"/>
      <c r="AW80" s="636"/>
      <c r="AX80" s="636"/>
      <c r="AY80" s="636"/>
      <c r="AZ80" s="636"/>
      <c r="BA80" s="636"/>
      <c r="BB80" s="636"/>
      <c r="BC80" s="636"/>
      <c r="BD80" s="636"/>
      <c r="BE80" s="636"/>
      <c r="BF80" s="636"/>
      <c r="BG80" s="637"/>
      <c r="BH80" s="637"/>
      <c r="BI80" s="637"/>
      <c r="BJ80" s="634"/>
      <c r="BK80" s="634"/>
      <c r="BL80" s="486"/>
      <c r="BM80" s="486"/>
      <c r="BN80" s="486"/>
      <c r="BO80" s="486"/>
      <c r="BP80" s="486"/>
      <c r="BQ80" s="486"/>
      <c r="BR80" s="486"/>
      <c r="BS80" s="486"/>
    </row>
    <row r="81" spans="1:71" s="627" customFormat="1" ht="15">
      <c r="A81" s="639"/>
      <c r="B81" s="640"/>
      <c r="C81" s="640"/>
      <c r="D81" s="640"/>
      <c r="E81" s="640"/>
      <c r="F81" s="634"/>
      <c r="G81" s="634"/>
      <c r="H81" s="634"/>
      <c r="I81" s="638"/>
      <c r="J81" s="638"/>
      <c r="K81" s="638"/>
      <c r="L81" s="638"/>
      <c r="M81" s="638"/>
      <c r="N81" s="638"/>
      <c r="O81" s="638"/>
      <c r="P81" s="638"/>
      <c r="Q81" s="638"/>
      <c r="R81" s="635"/>
      <c r="S81" s="635"/>
      <c r="T81" s="635"/>
      <c r="U81" s="636"/>
      <c r="V81" s="636"/>
      <c r="W81" s="636"/>
      <c r="X81" s="636"/>
      <c r="Y81" s="636"/>
      <c r="Z81" s="636"/>
      <c r="AA81" s="634"/>
      <c r="AB81" s="634"/>
      <c r="AC81" s="634"/>
      <c r="AD81" s="636"/>
      <c r="AE81" s="636"/>
      <c r="AF81" s="636"/>
      <c r="AG81" s="636"/>
      <c r="AH81" s="636"/>
      <c r="AI81" s="636"/>
      <c r="AJ81" s="636"/>
      <c r="AK81" s="636"/>
      <c r="AL81" s="636"/>
      <c r="AM81" s="636"/>
      <c r="AN81" s="636"/>
      <c r="AO81" s="636"/>
      <c r="AP81" s="636"/>
      <c r="AQ81" s="636"/>
      <c r="AR81" s="636"/>
      <c r="AS81" s="636"/>
      <c r="AT81" s="636"/>
      <c r="AU81" s="636"/>
      <c r="AV81" s="636"/>
      <c r="AW81" s="636"/>
      <c r="AX81" s="636"/>
      <c r="AY81" s="636"/>
      <c r="AZ81" s="636"/>
      <c r="BA81" s="636"/>
      <c r="BB81" s="636"/>
      <c r="BC81" s="636"/>
      <c r="BD81" s="636"/>
      <c r="BE81" s="636"/>
      <c r="BF81" s="636"/>
      <c r="BG81" s="637"/>
      <c r="BH81" s="637"/>
      <c r="BI81" s="637"/>
      <c r="BJ81" s="634"/>
      <c r="BK81" s="634"/>
      <c r="BL81" s="486"/>
      <c r="BM81" s="486"/>
      <c r="BN81" s="486"/>
      <c r="BO81" s="486"/>
      <c r="BP81" s="486"/>
      <c r="BQ81" s="486"/>
      <c r="BR81" s="486"/>
      <c r="BS81" s="486"/>
    </row>
    <row r="82" spans="1:71" s="627" customFormat="1" ht="15">
      <c r="A82" s="628"/>
      <c r="B82" s="633"/>
      <c r="C82" s="633"/>
      <c r="D82" s="633"/>
      <c r="E82" s="633"/>
      <c r="F82" s="634"/>
      <c r="G82" s="634"/>
      <c r="H82" s="634"/>
      <c r="I82" s="635"/>
      <c r="J82" s="635"/>
      <c r="K82" s="635"/>
      <c r="L82" s="635"/>
      <c r="M82" s="635"/>
      <c r="N82" s="635"/>
      <c r="O82" s="635"/>
      <c r="P82" s="635"/>
      <c r="Q82" s="635"/>
      <c r="R82" s="635"/>
      <c r="S82" s="635"/>
      <c r="T82" s="635"/>
      <c r="U82" s="636"/>
      <c r="V82" s="636"/>
      <c r="W82" s="636"/>
      <c r="X82" s="636"/>
      <c r="Y82" s="636"/>
      <c r="Z82" s="636"/>
      <c r="AA82" s="634"/>
      <c r="AB82" s="634"/>
      <c r="AC82" s="634"/>
      <c r="AD82" s="636"/>
      <c r="AE82" s="636"/>
      <c r="AF82" s="636"/>
      <c r="AG82" s="636"/>
      <c r="AH82" s="636"/>
      <c r="AI82" s="636"/>
      <c r="AJ82" s="636"/>
      <c r="AK82" s="636"/>
      <c r="AL82" s="636"/>
      <c r="AM82" s="636"/>
      <c r="AN82" s="636"/>
      <c r="AO82" s="636"/>
      <c r="AP82" s="636"/>
      <c r="AQ82" s="636"/>
      <c r="AR82" s="636"/>
      <c r="AS82" s="636"/>
      <c r="AT82" s="636"/>
      <c r="AU82" s="636"/>
      <c r="AV82" s="636"/>
      <c r="AW82" s="636"/>
      <c r="AX82" s="636"/>
      <c r="AY82" s="636"/>
      <c r="AZ82" s="636"/>
      <c r="BA82" s="636"/>
      <c r="BB82" s="636"/>
      <c r="BC82" s="636"/>
      <c r="BD82" s="636"/>
      <c r="BE82" s="636"/>
      <c r="BF82" s="636"/>
      <c r="BG82" s="637"/>
      <c r="BH82" s="637"/>
      <c r="BI82" s="637"/>
      <c r="BJ82" s="634"/>
      <c r="BK82" s="634"/>
      <c r="BL82" s="486"/>
      <c r="BM82" s="486"/>
      <c r="BN82" s="486"/>
      <c r="BO82" s="486"/>
      <c r="BP82" s="486"/>
      <c r="BQ82" s="486"/>
      <c r="BR82" s="486"/>
      <c r="BS82" s="486"/>
    </row>
    <row r="83" spans="1:71" s="627" customFormat="1" ht="15">
      <c r="A83" s="628"/>
      <c r="B83" s="633"/>
      <c r="C83" s="633"/>
      <c r="D83" s="633"/>
      <c r="E83" s="633"/>
      <c r="F83" s="634"/>
      <c r="G83" s="634"/>
      <c r="H83" s="634"/>
      <c r="I83" s="635"/>
      <c r="J83" s="635"/>
      <c r="K83" s="635"/>
      <c r="L83" s="635"/>
      <c r="M83" s="635"/>
      <c r="N83" s="635"/>
      <c r="O83" s="635"/>
      <c r="P83" s="635"/>
      <c r="Q83" s="635"/>
      <c r="R83" s="635"/>
      <c r="S83" s="635"/>
      <c r="T83" s="635"/>
      <c r="U83" s="636"/>
      <c r="V83" s="636"/>
      <c r="W83" s="636"/>
      <c r="X83" s="636"/>
      <c r="Y83" s="636"/>
      <c r="Z83" s="636"/>
      <c r="AA83" s="634"/>
      <c r="AB83" s="634"/>
      <c r="AC83" s="634"/>
      <c r="AD83" s="636"/>
      <c r="AE83" s="636"/>
      <c r="AF83" s="636"/>
      <c r="AG83" s="636"/>
      <c r="AH83" s="636"/>
      <c r="AI83" s="636"/>
      <c r="AJ83" s="636"/>
      <c r="AK83" s="636"/>
      <c r="AL83" s="636"/>
      <c r="AM83" s="636"/>
      <c r="AN83" s="636"/>
      <c r="AO83" s="636"/>
      <c r="AP83" s="636"/>
      <c r="AQ83" s="636"/>
      <c r="AR83" s="636"/>
      <c r="AS83" s="636"/>
      <c r="AT83" s="636"/>
      <c r="AU83" s="636"/>
      <c r="AV83" s="636"/>
      <c r="AW83" s="636"/>
      <c r="AX83" s="636"/>
      <c r="AY83" s="636"/>
      <c r="AZ83" s="636"/>
      <c r="BA83" s="636"/>
      <c r="BB83" s="636"/>
      <c r="BC83" s="636"/>
      <c r="BD83" s="636"/>
      <c r="BE83" s="636"/>
      <c r="BF83" s="636"/>
      <c r="BG83" s="637"/>
      <c r="BH83" s="637"/>
      <c r="BI83" s="637"/>
      <c r="BJ83" s="634"/>
      <c r="BK83" s="634"/>
      <c r="BL83" s="486"/>
      <c r="BM83" s="486"/>
      <c r="BN83" s="486"/>
      <c r="BO83" s="486"/>
      <c r="BP83" s="486"/>
      <c r="BQ83" s="486"/>
      <c r="BR83" s="486"/>
      <c r="BS83" s="486"/>
    </row>
    <row r="84" spans="1:71" s="642" customFormat="1" ht="15">
      <c r="A84" s="628"/>
      <c r="B84" s="633"/>
      <c r="C84" s="633"/>
      <c r="D84" s="633"/>
      <c r="E84" s="633"/>
      <c r="F84" s="635"/>
      <c r="G84" s="635"/>
      <c r="H84" s="635"/>
      <c r="I84" s="635"/>
      <c r="J84" s="635"/>
      <c r="K84" s="635"/>
      <c r="L84" s="635"/>
      <c r="M84" s="635"/>
      <c r="N84" s="635"/>
      <c r="O84" s="635"/>
      <c r="P84" s="635"/>
      <c r="Q84" s="635"/>
      <c r="R84" s="635"/>
      <c r="S84" s="635"/>
      <c r="T84" s="635"/>
      <c r="U84" s="635"/>
      <c r="V84" s="635"/>
      <c r="W84" s="635"/>
      <c r="X84" s="635"/>
      <c r="Y84" s="635"/>
      <c r="Z84" s="635"/>
      <c r="AA84" s="641"/>
      <c r="AB84" s="641"/>
      <c r="AC84" s="641"/>
      <c r="AD84" s="635"/>
      <c r="AE84" s="635"/>
      <c r="AF84" s="635"/>
      <c r="AG84" s="635"/>
      <c r="AH84" s="635"/>
      <c r="AI84" s="635"/>
      <c r="AJ84" s="635"/>
      <c r="AK84" s="635"/>
      <c r="AL84" s="635"/>
      <c r="AM84" s="635"/>
      <c r="AN84" s="635"/>
      <c r="AO84" s="635"/>
      <c r="AP84" s="635"/>
      <c r="AQ84" s="635"/>
      <c r="AR84" s="635"/>
      <c r="AS84" s="635"/>
      <c r="AT84" s="635"/>
      <c r="AU84" s="635"/>
      <c r="AV84" s="635"/>
      <c r="AW84" s="635"/>
      <c r="AX84" s="635"/>
      <c r="AY84" s="635"/>
      <c r="AZ84" s="635"/>
      <c r="BA84" s="635"/>
      <c r="BB84" s="635"/>
      <c r="BC84" s="635"/>
      <c r="BD84" s="635"/>
      <c r="BE84" s="635"/>
      <c r="BF84" s="635"/>
      <c r="BG84" s="641"/>
      <c r="BH84" s="641"/>
      <c r="BI84" s="641"/>
      <c r="BJ84" s="641"/>
      <c r="BK84" s="641"/>
      <c r="BL84" s="635"/>
      <c r="BM84" s="635"/>
      <c r="BN84" s="635"/>
      <c r="BO84" s="635"/>
      <c r="BP84" s="635"/>
      <c r="BQ84" s="635"/>
      <c r="BR84" s="635"/>
      <c r="BS84" s="486"/>
    </row>
    <row r="85" spans="1:71" s="645" customFormat="1" ht="15">
      <c r="A85" s="628"/>
      <c r="B85" s="633"/>
      <c r="C85" s="633"/>
      <c r="D85" s="633"/>
      <c r="E85" s="633"/>
      <c r="F85" s="643"/>
      <c r="G85" s="643"/>
      <c r="H85" s="643"/>
      <c r="I85" s="643"/>
      <c r="J85" s="643"/>
      <c r="K85" s="643"/>
      <c r="L85" s="643"/>
      <c r="M85" s="643"/>
      <c r="N85" s="643"/>
      <c r="O85" s="643"/>
      <c r="P85" s="643"/>
      <c r="Q85" s="643"/>
      <c r="R85" s="635"/>
      <c r="S85" s="635"/>
      <c r="T85" s="635"/>
      <c r="U85" s="636"/>
      <c r="V85" s="636"/>
      <c r="W85" s="636"/>
      <c r="X85" s="636"/>
      <c r="Y85" s="636"/>
      <c r="Z85" s="636"/>
      <c r="AA85" s="637"/>
      <c r="AB85" s="637"/>
      <c r="AC85" s="637"/>
      <c r="AD85" s="636"/>
      <c r="AE85" s="636"/>
      <c r="AF85" s="636"/>
      <c r="AG85" s="636"/>
      <c r="AH85" s="636"/>
      <c r="AI85" s="636"/>
      <c r="AJ85" s="636"/>
      <c r="AK85" s="636"/>
      <c r="AL85" s="636"/>
      <c r="AM85" s="636"/>
      <c r="AN85" s="636"/>
      <c r="AO85" s="636"/>
      <c r="AP85" s="636"/>
      <c r="AQ85" s="636"/>
      <c r="AR85" s="636"/>
      <c r="AS85" s="636"/>
      <c r="AT85" s="636"/>
      <c r="AU85" s="636"/>
      <c r="AV85" s="636"/>
      <c r="AW85" s="636"/>
      <c r="AX85" s="636"/>
      <c r="AY85" s="636"/>
      <c r="AZ85" s="636"/>
      <c r="BA85" s="636"/>
      <c r="BB85" s="636"/>
      <c r="BC85" s="636"/>
      <c r="BD85" s="636"/>
      <c r="BE85" s="636"/>
      <c r="BF85" s="636"/>
      <c r="BG85" s="637"/>
      <c r="BH85" s="637"/>
      <c r="BI85" s="637"/>
      <c r="BJ85" s="644"/>
      <c r="BK85" s="644"/>
      <c r="BL85" s="486"/>
      <c r="BM85" s="486"/>
      <c r="BN85" s="486"/>
      <c r="BO85" s="486"/>
      <c r="BP85" s="486"/>
      <c r="BQ85" s="486"/>
      <c r="BR85" s="486"/>
      <c r="BS85" s="486"/>
    </row>
    <row r="86" spans="1:71" s="627" customFormat="1" ht="15.75">
      <c r="A86" s="628"/>
      <c r="B86" s="633"/>
      <c r="C86" s="633"/>
      <c r="D86" s="633"/>
      <c r="E86" s="633"/>
      <c r="F86" s="635"/>
      <c r="G86" s="635"/>
      <c r="H86" s="635"/>
      <c r="I86" s="635"/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5"/>
      <c r="U86" s="635"/>
      <c r="V86" s="635"/>
      <c r="W86" s="635"/>
      <c r="X86" s="635"/>
      <c r="Y86" s="635"/>
      <c r="Z86" s="635"/>
      <c r="AA86" s="641"/>
      <c r="AB86" s="641"/>
      <c r="AC86" s="641"/>
      <c r="AD86" s="635"/>
      <c r="AE86" s="635"/>
      <c r="AF86" s="635"/>
      <c r="AG86" s="635"/>
      <c r="AH86" s="635"/>
      <c r="AI86" s="635"/>
      <c r="AJ86" s="635"/>
      <c r="AK86" s="635"/>
      <c r="AL86" s="635"/>
      <c r="AM86" s="635"/>
      <c r="AN86" s="635"/>
      <c r="AO86" s="635"/>
      <c r="AP86" s="635"/>
      <c r="AQ86" s="635"/>
      <c r="AR86" s="635"/>
      <c r="AS86" s="635"/>
      <c r="AT86" s="635"/>
      <c r="AU86" s="635"/>
      <c r="AV86" s="635"/>
      <c r="AW86" s="635"/>
      <c r="AX86" s="635"/>
      <c r="AY86" s="635"/>
      <c r="AZ86" s="635"/>
      <c r="BA86" s="635"/>
      <c r="BB86" s="635"/>
      <c r="BC86" s="635"/>
      <c r="BD86" s="635"/>
      <c r="BE86" s="635"/>
      <c r="BF86" s="635"/>
      <c r="BG86" s="641"/>
      <c r="BH86" s="641"/>
      <c r="BI86" s="641"/>
      <c r="BJ86" s="641"/>
      <c r="BK86" s="641"/>
      <c r="BL86" s="201"/>
      <c r="BM86" s="201"/>
      <c r="BN86" s="201"/>
      <c r="BO86" s="201"/>
      <c r="BP86" s="201"/>
      <c r="BQ86" s="201"/>
      <c r="BR86" s="201"/>
      <c r="BS86" s="486"/>
    </row>
    <row r="87" spans="1:70" s="642" customFormat="1" ht="12.75">
      <c r="A87" s="646"/>
      <c r="B87" s="647"/>
      <c r="C87" s="647"/>
      <c r="D87" s="647"/>
      <c r="E87" s="647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  <c r="V87" s="755"/>
      <c r="W87" s="755"/>
      <c r="X87" s="755"/>
      <c r="Y87" s="755"/>
      <c r="Z87" s="755"/>
      <c r="AA87" s="755"/>
      <c r="AB87" s="755"/>
      <c r="AC87" s="755"/>
      <c r="AD87" s="755"/>
      <c r="AE87" s="755"/>
      <c r="AF87" s="755"/>
      <c r="AG87" s="755"/>
      <c r="AH87" s="755"/>
      <c r="AI87" s="755"/>
      <c r="AJ87" s="755"/>
      <c r="AK87" s="755"/>
      <c r="AL87" s="755"/>
      <c r="AM87" s="755"/>
      <c r="AN87" s="755"/>
      <c r="AO87" s="755"/>
      <c r="AP87" s="755"/>
      <c r="AQ87" s="755"/>
      <c r="AR87" s="755"/>
      <c r="AS87" s="755"/>
      <c r="AT87" s="755"/>
      <c r="AU87" s="755"/>
      <c r="AV87" s="755"/>
      <c r="AW87" s="755"/>
      <c r="AX87" s="755"/>
      <c r="AY87" s="755"/>
      <c r="AZ87" s="755"/>
      <c r="BA87" s="755"/>
      <c r="BB87" s="755"/>
      <c r="BC87" s="755"/>
      <c r="BD87" s="755"/>
      <c r="BE87" s="755"/>
      <c r="BF87" s="755"/>
      <c r="BG87" s="755"/>
      <c r="BH87" s="755"/>
      <c r="BI87" s="755"/>
      <c r="BJ87" s="755"/>
      <c r="BK87" s="755"/>
      <c r="BL87" s="641"/>
      <c r="BM87" s="209"/>
      <c r="BN87" s="209"/>
      <c r="BO87" s="209"/>
      <c r="BP87" s="209"/>
      <c r="BQ87" s="209"/>
      <c r="BR87" s="209"/>
    </row>
    <row r="88" spans="1:70" s="642" customFormat="1" ht="12.75">
      <c r="A88" s="646"/>
      <c r="B88" s="647"/>
      <c r="C88" s="647"/>
      <c r="D88" s="647"/>
      <c r="E88" s="647"/>
      <c r="F88" s="755"/>
      <c r="G88" s="755"/>
      <c r="H88" s="755"/>
      <c r="I88" s="755"/>
      <c r="J88" s="755"/>
      <c r="K88" s="755"/>
      <c r="L88" s="755"/>
      <c r="M88" s="755"/>
      <c r="N88" s="755"/>
      <c r="O88" s="755"/>
      <c r="P88" s="755"/>
      <c r="Q88" s="755"/>
      <c r="R88" s="755"/>
      <c r="S88" s="755"/>
      <c r="T88" s="755"/>
      <c r="U88" s="755"/>
      <c r="V88" s="755"/>
      <c r="W88" s="755"/>
      <c r="X88" s="755"/>
      <c r="Y88" s="755"/>
      <c r="Z88" s="755"/>
      <c r="AA88" s="755"/>
      <c r="AB88" s="755"/>
      <c r="AC88" s="755"/>
      <c r="AD88" s="755"/>
      <c r="AE88" s="755"/>
      <c r="AF88" s="755"/>
      <c r="AG88" s="755"/>
      <c r="AH88" s="755"/>
      <c r="AI88" s="755"/>
      <c r="AJ88" s="755"/>
      <c r="AK88" s="755"/>
      <c r="AL88" s="755"/>
      <c r="AM88" s="755"/>
      <c r="AN88" s="755"/>
      <c r="AO88" s="755"/>
      <c r="AP88" s="755"/>
      <c r="AQ88" s="755"/>
      <c r="AR88" s="755"/>
      <c r="AS88" s="755"/>
      <c r="AT88" s="755"/>
      <c r="AU88" s="755"/>
      <c r="AV88" s="755"/>
      <c r="AW88" s="755"/>
      <c r="AX88" s="755"/>
      <c r="AY88" s="755"/>
      <c r="AZ88" s="755"/>
      <c r="BA88" s="755"/>
      <c r="BB88" s="755"/>
      <c r="BC88" s="755"/>
      <c r="BD88" s="755"/>
      <c r="BE88" s="755"/>
      <c r="BF88" s="755"/>
      <c r="BG88" s="755"/>
      <c r="BH88" s="755"/>
      <c r="BI88" s="755"/>
      <c r="BJ88" s="755"/>
      <c r="BK88" s="755"/>
      <c r="BL88" s="641"/>
      <c r="BM88" s="209"/>
      <c r="BN88" s="209"/>
      <c r="BO88" s="209"/>
      <c r="BP88" s="209"/>
      <c r="BQ88" s="209"/>
      <c r="BR88" s="209"/>
    </row>
    <row r="89" spans="1:71" s="598" customFormat="1" ht="19.5" customHeight="1">
      <c r="A89" s="1498"/>
      <c r="B89" s="1498"/>
      <c r="C89" s="1498"/>
      <c r="D89" s="1498"/>
      <c r="E89" s="1498"/>
      <c r="F89" s="1498"/>
      <c r="G89" s="1498"/>
      <c r="H89" s="1498"/>
      <c r="I89" s="1498"/>
      <c r="J89" s="1498"/>
      <c r="K89" s="1498"/>
      <c r="L89" s="1498"/>
      <c r="M89" s="1498"/>
      <c r="N89" s="1498"/>
      <c r="O89" s="1498"/>
      <c r="P89" s="1498"/>
      <c r="Q89" s="1498"/>
      <c r="R89" s="1498"/>
      <c r="S89" s="1498"/>
      <c r="T89" s="1498"/>
      <c r="U89" s="1498"/>
      <c r="V89" s="1498"/>
      <c r="W89" s="1498"/>
      <c r="X89" s="1498"/>
      <c r="Y89" s="1498"/>
      <c r="Z89" s="1498"/>
      <c r="AA89" s="1498"/>
      <c r="AB89" s="1498"/>
      <c r="AC89" s="1498"/>
      <c r="AD89" s="1498"/>
      <c r="AE89" s="1498"/>
      <c r="AF89" s="1498"/>
      <c r="AG89" s="1498"/>
      <c r="AH89" s="1498"/>
      <c r="AI89" s="1498"/>
      <c r="AJ89" s="1498"/>
      <c r="AK89" s="1498"/>
      <c r="AL89" s="1498"/>
      <c r="AM89" s="1498"/>
      <c r="AN89" s="568"/>
      <c r="AO89" s="568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115"/>
      <c r="BH89" s="115"/>
      <c r="BI89" s="115"/>
      <c r="BJ89" s="46"/>
      <c r="BK89" s="46"/>
      <c r="BL89" s="46"/>
      <c r="BM89" s="140"/>
      <c r="BN89" s="140"/>
      <c r="BO89" s="140"/>
      <c r="BP89" s="140"/>
      <c r="BQ89" s="140"/>
      <c r="BR89" s="140"/>
      <c r="BS89" s="597"/>
    </row>
    <row r="90" spans="1:71" s="598" customFormat="1" ht="15.75" hidden="1">
      <c r="A90" s="648"/>
      <c r="B90" s="648"/>
      <c r="C90" s="648"/>
      <c r="D90" s="648"/>
      <c r="E90" s="648"/>
      <c r="F90" s="756"/>
      <c r="G90" s="756"/>
      <c r="H90" s="756"/>
      <c r="I90" s="756"/>
      <c r="J90" s="756"/>
      <c r="K90" s="756"/>
      <c r="L90" s="756"/>
      <c r="M90" s="756"/>
      <c r="N90" s="756"/>
      <c r="O90" s="756"/>
      <c r="P90" s="756"/>
      <c r="Q90" s="756"/>
      <c r="R90" s="756"/>
      <c r="S90" s="756"/>
      <c r="T90" s="756"/>
      <c r="U90" s="756"/>
      <c r="V90" s="756"/>
      <c r="W90" s="756"/>
      <c r="X90" s="756"/>
      <c r="Y90" s="756"/>
      <c r="Z90" s="756"/>
      <c r="AA90" s="756"/>
      <c r="AB90" s="756"/>
      <c r="AC90" s="756"/>
      <c r="AD90" s="756"/>
      <c r="AE90" s="756"/>
      <c r="AF90" s="756"/>
      <c r="AG90" s="756"/>
      <c r="AH90" s="756"/>
      <c r="AI90" s="756"/>
      <c r="AJ90" s="756"/>
      <c r="AK90" s="756"/>
      <c r="AL90" s="756"/>
      <c r="AM90" s="756"/>
      <c r="AN90" s="756"/>
      <c r="AO90" s="756"/>
      <c r="AP90" s="756"/>
      <c r="AQ90" s="756"/>
      <c r="AR90" s="756"/>
      <c r="AS90" s="756"/>
      <c r="AT90" s="756"/>
      <c r="AU90" s="756"/>
      <c r="AV90" s="756"/>
      <c r="AW90" s="756"/>
      <c r="AX90" s="756"/>
      <c r="AY90" s="756"/>
      <c r="AZ90" s="756"/>
      <c r="BA90" s="756"/>
      <c r="BB90" s="756"/>
      <c r="BC90" s="756"/>
      <c r="BD90" s="756"/>
      <c r="BE90" s="756"/>
      <c r="BF90" s="756"/>
      <c r="BG90" s="756"/>
      <c r="BH90" s="756"/>
      <c r="BI90" s="756"/>
      <c r="BJ90" s="756"/>
      <c r="BK90" s="756"/>
      <c r="BL90" s="84"/>
      <c r="BM90" s="601"/>
      <c r="BN90" s="601"/>
      <c r="BO90" s="602"/>
      <c r="BP90" s="602"/>
      <c r="BQ90" s="603"/>
      <c r="BR90" s="601"/>
      <c r="BS90" s="597"/>
    </row>
    <row r="91" spans="1:71" s="598" customFormat="1" ht="15" hidden="1">
      <c r="A91" s="648"/>
      <c r="B91" s="649"/>
      <c r="C91" s="649"/>
      <c r="D91" s="649"/>
      <c r="E91" s="649"/>
      <c r="F91" s="571"/>
      <c r="G91" s="571"/>
      <c r="H91" s="571"/>
      <c r="I91" s="758"/>
      <c r="J91" s="758"/>
      <c r="K91" s="758"/>
      <c r="L91" s="758"/>
      <c r="M91" s="758"/>
      <c r="N91" s="758"/>
      <c r="O91" s="758"/>
      <c r="P91" s="758"/>
      <c r="Q91" s="758"/>
      <c r="R91" s="758"/>
      <c r="S91" s="758"/>
      <c r="T91" s="758"/>
      <c r="U91" s="759"/>
      <c r="V91" s="759"/>
      <c r="W91" s="759"/>
      <c r="X91" s="759"/>
      <c r="Y91" s="759"/>
      <c r="Z91" s="759"/>
      <c r="AA91" s="571"/>
      <c r="AB91" s="571"/>
      <c r="AC91" s="571"/>
      <c r="AD91" s="759"/>
      <c r="AE91" s="759"/>
      <c r="AF91" s="759"/>
      <c r="AG91" s="759"/>
      <c r="AH91" s="759"/>
      <c r="AI91" s="759"/>
      <c r="AJ91" s="759"/>
      <c r="AK91" s="759"/>
      <c r="AL91" s="759"/>
      <c r="AM91" s="759"/>
      <c r="AN91" s="759"/>
      <c r="AO91" s="759"/>
      <c r="AP91" s="759"/>
      <c r="AQ91" s="759"/>
      <c r="AR91" s="759"/>
      <c r="AS91" s="759"/>
      <c r="AT91" s="759"/>
      <c r="AU91" s="759"/>
      <c r="AV91" s="759"/>
      <c r="AW91" s="759"/>
      <c r="AX91" s="759"/>
      <c r="AY91" s="759"/>
      <c r="AZ91" s="759"/>
      <c r="BA91" s="759"/>
      <c r="BB91" s="759"/>
      <c r="BC91" s="759"/>
      <c r="BD91" s="759"/>
      <c r="BE91" s="759"/>
      <c r="BF91" s="759"/>
      <c r="BG91" s="618"/>
      <c r="BH91" s="618"/>
      <c r="BI91" s="618"/>
      <c r="BJ91" s="571"/>
      <c r="BK91" s="571"/>
      <c r="BL91" s="576"/>
      <c r="BM91" s="597"/>
      <c r="BN91" s="597"/>
      <c r="BO91" s="597"/>
      <c r="BP91" s="597"/>
      <c r="BQ91" s="597"/>
      <c r="BR91" s="597"/>
      <c r="BS91" s="597"/>
    </row>
    <row r="92" spans="1:71" s="598" customFormat="1" ht="15" hidden="1">
      <c r="A92" s="648"/>
      <c r="B92" s="649"/>
      <c r="C92" s="649"/>
      <c r="D92" s="649"/>
      <c r="E92" s="649"/>
      <c r="F92" s="571"/>
      <c r="G92" s="571"/>
      <c r="H92" s="571"/>
      <c r="I92" s="760"/>
      <c r="J92" s="760"/>
      <c r="K92" s="760"/>
      <c r="L92" s="760"/>
      <c r="M92" s="760"/>
      <c r="N92" s="760"/>
      <c r="O92" s="760"/>
      <c r="P92" s="760"/>
      <c r="Q92" s="760"/>
      <c r="R92" s="758"/>
      <c r="S92" s="758"/>
      <c r="T92" s="758"/>
      <c r="U92" s="759"/>
      <c r="V92" s="759"/>
      <c r="W92" s="759"/>
      <c r="X92" s="759"/>
      <c r="Y92" s="759"/>
      <c r="Z92" s="759"/>
      <c r="AA92" s="571"/>
      <c r="AB92" s="571"/>
      <c r="AC92" s="571"/>
      <c r="AD92" s="759"/>
      <c r="AE92" s="759"/>
      <c r="AF92" s="759"/>
      <c r="AG92" s="759"/>
      <c r="AH92" s="759"/>
      <c r="AI92" s="759"/>
      <c r="AJ92" s="759"/>
      <c r="AK92" s="759"/>
      <c r="AL92" s="759"/>
      <c r="AM92" s="759"/>
      <c r="AN92" s="759"/>
      <c r="AO92" s="759"/>
      <c r="AP92" s="759"/>
      <c r="AQ92" s="759"/>
      <c r="AR92" s="759"/>
      <c r="AS92" s="759"/>
      <c r="AT92" s="759"/>
      <c r="AU92" s="759"/>
      <c r="AV92" s="759"/>
      <c r="AW92" s="759"/>
      <c r="AX92" s="759"/>
      <c r="AY92" s="759"/>
      <c r="AZ92" s="759"/>
      <c r="BA92" s="759"/>
      <c r="BB92" s="759"/>
      <c r="BC92" s="759"/>
      <c r="BD92" s="759"/>
      <c r="BE92" s="759"/>
      <c r="BF92" s="759"/>
      <c r="BG92" s="618"/>
      <c r="BH92" s="618"/>
      <c r="BI92" s="618"/>
      <c r="BJ92" s="571"/>
      <c r="BK92" s="571"/>
      <c r="BL92" s="576"/>
      <c r="BM92" s="597"/>
      <c r="BN92" s="597"/>
      <c r="BO92" s="597"/>
      <c r="BP92" s="597"/>
      <c r="BQ92" s="597"/>
      <c r="BR92" s="597"/>
      <c r="BS92" s="597"/>
    </row>
    <row r="93" spans="1:71" s="598" customFormat="1" ht="15" hidden="1">
      <c r="A93" s="599"/>
      <c r="B93" s="190"/>
      <c r="C93" s="190"/>
      <c r="D93" s="190"/>
      <c r="E93" s="190"/>
      <c r="F93" s="571"/>
      <c r="G93" s="571"/>
      <c r="H93" s="571"/>
      <c r="I93" s="760"/>
      <c r="J93" s="760"/>
      <c r="K93" s="760"/>
      <c r="L93" s="760"/>
      <c r="M93" s="760"/>
      <c r="N93" s="760"/>
      <c r="O93" s="760"/>
      <c r="P93" s="760"/>
      <c r="Q93" s="760"/>
      <c r="R93" s="758"/>
      <c r="S93" s="758"/>
      <c r="T93" s="758"/>
      <c r="U93" s="759"/>
      <c r="V93" s="759"/>
      <c r="W93" s="759"/>
      <c r="X93" s="759"/>
      <c r="Y93" s="759"/>
      <c r="Z93" s="759"/>
      <c r="AA93" s="571"/>
      <c r="AB93" s="571"/>
      <c r="AC93" s="571"/>
      <c r="AD93" s="759"/>
      <c r="AE93" s="759"/>
      <c r="AF93" s="759"/>
      <c r="AG93" s="759"/>
      <c r="AH93" s="759"/>
      <c r="AI93" s="759"/>
      <c r="AJ93" s="759"/>
      <c r="AK93" s="759"/>
      <c r="AL93" s="759"/>
      <c r="AM93" s="759"/>
      <c r="AN93" s="759"/>
      <c r="AO93" s="759"/>
      <c r="AP93" s="759"/>
      <c r="AQ93" s="759"/>
      <c r="AR93" s="759"/>
      <c r="AS93" s="759"/>
      <c r="AT93" s="759"/>
      <c r="AU93" s="759"/>
      <c r="AV93" s="759"/>
      <c r="AW93" s="759"/>
      <c r="AX93" s="759"/>
      <c r="AY93" s="759"/>
      <c r="AZ93" s="759"/>
      <c r="BA93" s="759"/>
      <c r="BB93" s="759"/>
      <c r="BC93" s="759"/>
      <c r="BD93" s="759"/>
      <c r="BE93" s="759"/>
      <c r="BF93" s="759"/>
      <c r="BG93" s="618"/>
      <c r="BH93" s="618"/>
      <c r="BI93" s="618"/>
      <c r="BJ93" s="571"/>
      <c r="BK93" s="571"/>
      <c r="BL93" s="576"/>
      <c r="BM93" s="597"/>
      <c r="BN93" s="597"/>
      <c r="BO93" s="597"/>
      <c r="BP93" s="597"/>
      <c r="BQ93" s="597"/>
      <c r="BR93" s="597"/>
      <c r="BS93" s="597"/>
    </row>
    <row r="94" spans="1:71" s="598" customFormat="1" ht="15" hidden="1">
      <c r="A94" s="648"/>
      <c r="B94" s="649"/>
      <c r="C94" s="649"/>
      <c r="D94" s="649"/>
      <c r="E94" s="649"/>
      <c r="F94" s="571"/>
      <c r="G94" s="571"/>
      <c r="H94" s="571"/>
      <c r="I94" s="758"/>
      <c r="J94" s="758"/>
      <c r="K94" s="758"/>
      <c r="L94" s="758"/>
      <c r="M94" s="758"/>
      <c r="N94" s="758"/>
      <c r="O94" s="758"/>
      <c r="P94" s="758"/>
      <c r="Q94" s="758"/>
      <c r="R94" s="758"/>
      <c r="S94" s="758"/>
      <c r="T94" s="758"/>
      <c r="U94" s="759"/>
      <c r="V94" s="759"/>
      <c r="W94" s="759"/>
      <c r="X94" s="759"/>
      <c r="Y94" s="759"/>
      <c r="Z94" s="759"/>
      <c r="AA94" s="571"/>
      <c r="AB94" s="571"/>
      <c r="AC94" s="571"/>
      <c r="AD94" s="759"/>
      <c r="AE94" s="759"/>
      <c r="AF94" s="759"/>
      <c r="AG94" s="759"/>
      <c r="AH94" s="759"/>
      <c r="AI94" s="759"/>
      <c r="AJ94" s="759"/>
      <c r="AK94" s="759"/>
      <c r="AL94" s="759"/>
      <c r="AM94" s="759"/>
      <c r="AN94" s="759"/>
      <c r="AO94" s="759"/>
      <c r="AP94" s="759"/>
      <c r="AQ94" s="759"/>
      <c r="AR94" s="759"/>
      <c r="AS94" s="759"/>
      <c r="AT94" s="759"/>
      <c r="AU94" s="759"/>
      <c r="AV94" s="759"/>
      <c r="AW94" s="759"/>
      <c r="AX94" s="759"/>
      <c r="AY94" s="759"/>
      <c r="AZ94" s="759"/>
      <c r="BA94" s="759"/>
      <c r="BB94" s="759"/>
      <c r="BC94" s="759"/>
      <c r="BD94" s="759"/>
      <c r="BE94" s="759"/>
      <c r="BF94" s="759"/>
      <c r="BG94" s="618"/>
      <c r="BH94" s="618"/>
      <c r="BI94" s="618"/>
      <c r="BJ94" s="571"/>
      <c r="BK94" s="571"/>
      <c r="BL94" s="576"/>
      <c r="BM94" s="597"/>
      <c r="BN94" s="597"/>
      <c r="BO94" s="597"/>
      <c r="BP94" s="597"/>
      <c r="BQ94" s="597"/>
      <c r="BR94" s="597"/>
      <c r="BS94" s="597"/>
    </row>
    <row r="95" spans="1:71" s="598" customFormat="1" ht="15" hidden="1">
      <c r="A95" s="648"/>
      <c r="B95" s="649"/>
      <c r="C95" s="649"/>
      <c r="D95" s="649"/>
      <c r="E95" s="649"/>
      <c r="F95" s="571"/>
      <c r="G95" s="571"/>
      <c r="H95" s="571"/>
      <c r="I95" s="758"/>
      <c r="J95" s="758"/>
      <c r="K95" s="758"/>
      <c r="L95" s="758"/>
      <c r="M95" s="758"/>
      <c r="N95" s="758"/>
      <c r="O95" s="758"/>
      <c r="P95" s="758"/>
      <c r="Q95" s="758"/>
      <c r="R95" s="758"/>
      <c r="S95" s="758"/>
      <c r="T95" s="758"/>
      <c r="U95" s="759"/>
      <c r="V95" s="759"/>
      <c r="W95" s="759"/>
      <c r="X95" s="759"/>
      <c r="Y95" s="759"/>
      <c r="Z95" s="759"/>
      <c r="AA95" s="571"/>
      <c r="AB95" s="571"/>
      <c r="AC95" s="571"/>
      <c r="AD95" s="759"/>
      <c r="AE95" s="759"/>
      <c r="AF95" s="759"/>
      <c r="AG95" s="759"/>
      <c r="AH95" s="759"/>
      <c r="AI95" s="759"/>
      <c r="AJ95" s="759"/>
      <c r="AK95" s="759"/>
      <c r="AL95" s="759"/>
      <c r="AM95" s="759"/>
      <c r="AN95" s="759"/>
      <c r="AO95" s="759"/>
      <c r="AP95" s="759"/>
      <c r="AQ95" s="759"/>
      <c r="AR95" s="759"/>
      <c r="AS95" s="759"/>
      <c r="AT95" s="759"/>
      <c r="AU95" s="759"/>
      <c r="AV95" s="759"/>
      <c r="AW95" s="759"/>
      <c r="AX95" s="759"/>
      <c r="AY95" s="759"/>
      <c r="AZ95" s="759"/>
      <c r="BA95" s="759"/>
      <c r="BB95" s="759"/>
      <c r="BC95" s="759"/>
      <c r="BD95" s="759"/>
      <c r="BE95" s="759"/>
      <c r="BF95" s="759"/>
      <c r="BG95" s="618"/>
      <c r="BH95" s="618"/>
      <c r="BI95" s="618"/>
      <c r="BJ95" s="571"/>
      <c r="BK95" s="571"/>
      <c r="BL95" s="576"/>
      <c r="BM95" s="597"/>
      <c r="BN95" s="597"/>
      <c r="BO95" s="597"/>
      <c r="BP95" s="597"/>
      <c r="BQ95" s="597"/>
      <c r="BR95" s="597"/>
      <c r="BS95" s="597"/>
    </row>
    <row r="96" spans="1:71" s="598" customFormat="1" ht="15" hidden="1">
      <c r="A96" s="648"/>
      <c r="B96" s="649"/>
      <c r="C96" s="649"/>
      <c r="D96" s="649"/>
      <c r="E96" s="649"/>
      <c r="F96" s="758"/>
      <c r="G96" s="758"/>
      <c r="H96" s="758"/>
      <c r="I96" s="758"/>
      <c r="J96" s="758"/>
      <c r="K96" s="758"/>
      <c r="L96" s="758"/>
      <c r="M96" s="758"/>
      <c r="N96" s="758"/>
      <c r="O96" s="758"/>
      <c r="P96" s="758"/>
      <c r="Q96" s="758"/>
      <c r="R96" s="758"/>
      <c r="S96" s="758"/>
      <c r="T96" s="758"/>
      <c r="U96" s="758"/>
      <c r="V96" s="758"/>
      <c r="W96" s="758"/>
      <c r="X96" s="758"/>
      <c r="Y96" s="758"/>
      <c r="Z96" s="758"/>
      <c r="AA96" s="122"/>
      <c r="AB96" s="122"/>
      <c r="AC96" s="122"/>
      <c r="AD96" s="758"/>
      <c r="AE96" s="758"/>
      <c r="AF96" s="758"/>
      <c r="AG96" s="758"/>
      <c r="AH96" s="758"/>
      <c r="AI96" s="758"/>
      <c r="AJ96" s="758"/>
      <c r="AK96" s="758"/>
      <c r="AL96" s="758"/>
      <c r="AM96" s="758"/>
      <c r="AN96" s="758"/>
      <c r="AO96" s="758"/>
      <c r="AP96" s="758"/>
      <c r="AQ96" s="758"/>
      <c r="AR96" s="758"/>
      <c r="AS96" s="758"/>
      <c r="AT96" s="758"/>
      <c r="AU96" s="758"/>
      <c r="AV96" s="758"/>
      <c r="AW96" s="758"/>
      <c r="AX96" s="758"/>
      <c r="AY96" s="758"/>
      <c r="AZ96" s="758"/>
      <c r="BA96" s="758"/>
      <c r="BB96" s="758"/>
      <c r="BC96" s="758"/>
      <c r="BD96" s="758"/>
      <c r="BE96" s="758"/>
      <c r="BF96" s="758"/>
      <c r="BG96" s="122"/>
      <c r="BH96" s="122"/>
      <c r="BI96" s="122"/>
      <c r="BJ96" s="122"/>
      <c r="BK96" s="122"/>
      <c r="BL96" s="758"/>
      <c r="BM96" s="650"/>
      <c r="BN96" s="650"/>
      <c r="BO96" s="650"/>
      <c r="BP96" s="650"/>
      <c r="BQ96" s="650"/>
      <c r="BR96" s="650"/>
      <c r="BS96" s="597"/>
    </row>
    <row r="97" spans="1:71" s="598" customFormat="1" ht="15" hidden="1">
      <c r="A97" s="648"/>
      <c r="B97" s="649"/>
      <c r="C97" s="649"/>
      <c r="D97" s="649"/>
      <c r="E97" s="649"/>
      <c r="F97" s="761"/>
      <c r="G97" s="761"/>
      <c r="H97" s="761"/>
      <c r="I97" s="761"/>
      <c r="J97" s="761"/>
      <c r="K97" s="761"/>
      <c r="L97" s="761"/>
      <c r="M97" s="761"/>
      <c r="N97" s="761"/>
      <c r="O97" s="761"/>
      <c r="P97" s="761"/>
      <c r="Q97" s="761"/>
      <c r="R97" s="758"/>
      <c r="S97" s="758"/>
      <c r="T97" s="758"/>
      <c r="U97" s="759"/>
      <c r="V97" s="759"/>
      <c r="W97" s="759"/>
      <c r="X97" s="759"/>
      <c r="Y97" s="759"/>
      <c r="Z97" s="759"/>
      <c r="AA97" s="618"/>
      <c r="AB97" s="618"/>
      <c r="AC97" s="618"/>
      <c r="AD97" s="759"/>
      <c r="AE97" s="759"/>
      <c r="AF97" s="759"/>
      <c r="AG97" s="759"/>
      <c r="AH97" s="759"/>
      <c r="AI97" s="759"/>
      <c r="AJ97" s="759"/>
      <c r="AK97" s="759"/>
      <c r="AL97" s="759"/>
      <c r="AM97" s="759"/>
      <c r="AN97" s="759"/>
      <c r="AO97" s="759"/>
      <c r="AP97" s="759"/>
      <c r="AQ97" s="759"/>
      <c r="AR97" s="759"/>
      <c r="AS97" s="759"/>
      <c r="AT97" s="759"/>
      <c r="AU97" s="759"/>
      <c r="AV97" s="759"/>
      <c r="AW97" s="759"/>
      <c r="AX97" s="759"/>
      <c r="AY97" s="759"/>
      <c r="AZ97" s="759"/>
      <c r="BA97" s="759"/>
      <c r="BB97" s="759"/>
      <c r="BC97" s="759"/>
      <c r="BD97" s="759"/>
      <c r="BE97" s="759"/>
      <c r="BF97" s="759"/>
      <c r="BG97" s="618"/>
      <c r="BH97" s="618"/>
      <c r="BI97" s="618"/>
      <c r="BJ97" s="762"/>
      <c r="BK97" s="762"/>
      <c r="BL97" s="576"/>
      <c r="BM97" s="597"/>
      <c r="BN97" s="597"/>
      <c r="BO97" s="597"/>
      <c r="BP97" s="597"/>
      <c r="BQ97" s="597"/>
      <c r="BR97" s="597"/>
      <c r="BS97" s="597"/>
    </row>
    <row r="98" spans="1:71" s="598" customFormat="1" ht="15.75" hidden="1">
      <c r="A98" s="648"/>
      <c r="B98" s="649"/>
      <c r="C98" s="649"/>
      <c r="D98" s="649"/>
      <c r="E98" s="649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S98" s="758"/>
      <c r="T98" s="758"/>
      <c r="U98" s="758"/>
      <c r="V98" s="758"/>
      <c r="W98" s="758"/>
      <c r="X98" s="758"/>
      <c r="Y98" s="758"/>
      <c r="Z98" s="758"/>
      <c r="AA98" s="122"/>
      <c r="AB98" s="122"/>
      <c r="AC98" s="122"/>
      <c r="AD98" s="758"/>
      <c r="AE98" s="758"/>
      <c r="AF98" s="758"/>
      <c r="AG98" s="758"/>
      <c r="AH98" s="758"/>
      <c r="AI98" s="758"/>
      <c r="AJ98" s="758"/>
      <c r="AK98" s="758"/>
      <c r="AL98" s="758"/>
      <c r="AM98" s="758"/>
      <c r="AN98" s="758"/>
      <c r="AO98" s="758"/>
      <c r="AP98" s="758"/>
      <c r="AQ98" s="758"/>
      <c r="AR98" s="758"/>
      <c r="AS98" s="758"/>
      <c r="AT98" s="758"/>
      <c r="AU98" s="758"/>
      <c r="AV98" s="758"/>
      <c r="AW98" s="758"/>
      <c r="AX98" s="758"/>
      <c r="AY98" s="758"/>
      <c r="AZ98" s="758"/>
      <c r="BA98" s="758"/>
      <c r="BB98" s="758"/>
      <c r="BC98" s="758"/>
      <c r="BD98" s="758"/>
      <c r="BE98" s="758"/>
      <c r="BF98" s="758"/>
      <c r="BG98" s="122"/>
      <c r="BH98" s="122"/>
      <c r="BI98" s="122"/>
      <c r="BJ98" s="122"/>
      <c r="BK98" s="122"/>
      <c r="BL98" s="46"/>
      <c r="BM98" s="140"/>
      <c r="BN98" s="140"/>
      <c r="BO98" s="140"/>
      <c r="BP98" s="140"/>
      <c r="BQ98" s="140"/>
      <c r="BR98" s="140"/>
      <c r="BS98" s="597"/>
    </row>
    <row r="99" spans="1:71" s="450" customFormat="1" ht="21.75" customHeight="1">
      <c r="A99" s="1493"/>
      <c r="B99" s="1493"/>
      <c r="C99" s="1493"/>
      <c r="D99" s="1493"/>
      <c r="E99" s="1493"/>
      <c r="F99" s="1493"/>
      <c r="G99" s="1493"/>
      <c r="H99" s="1493"/>
      <c r="I99" s="1493"/>
      <c r="J99" s="1493"/>
      <c r="K99" s="1493"/>
      <c r="L99" s="1493"/>
      <c r="M99" s="1493"/>
      <c r="N99" s="1493"/>
      <c r="O99" s="1493"/>
      <c r="P99" s="1493"/>
      <c r="Q99" s="1493"/>
      <c r="R99" s="1493"/>
      <c r="S99" s="1493"/>
      <c r="T99" s="1493"/>
      <c r="U99" s="1493"/>
      <c r="V99" s="1493"/>
      <c r="W99" s="1493"/>
      <c r="X99" s="1493"/>
      <c r="Y99" s="1493"/>
      <c r="Z99" s="1493"/>
      <c r="AA99" s="1493"/>
      <c r="AB99" s="1493"/>
      <c r="AC99" s="1493"/>
      <c r="AD99" s="1493"/>
      <c r="AE99" s="1493"/>
      <c r="AF99" s="1493"/>
      <c r="AG99" s="1493"/>
      <c r="AH99" s="1493"/>
      <c r="AI99" s="1493"/>
      <c r="AJ99" s="1493"/>
      <c r="AK99" s="1493"/>
      <c r="AL99" s="1493"/>
      <c r="AM99" s="1493"/>
      <c r="AN99" s="1493"/>
      <c r="AO99" s="1493"/>
      <c r="AP99" s="1493"/>
      <c r="AQ99" s="651"/>
      <c r="AR99" s="651"/>
      <c r="AS99" s="652"/>
      <c r="AT99" s="652"/>
      <c r="AU99" s="652"/>
      <c r="AV99" s="652"/>
      <c r="AW99" s="652"/>
      <c r="AX99" s="652"/>
      <c r="AY99" s="652"/>
      <c r="AZ99" s="652"/>
      <c r="BA99" s="652"/>
      <c r="BB99" s="652"/>
      <c r="BC99" s="652"/>
      <c r="BD99" s="652"/>
      <c r="BE99" s="652"/>
      <c r="BF99" s="652"/>
      <c r="BG99" s="652"/>
      <c r="BH99" s="652"/>
      <c r="BI99" s="652"/>
      <c r="BJ99" s="652"/>
      <c r="BK99" s="652"/>
      <c r="BL99" s="652"/>
      <c r="BM99" s="652"/>
      <c r="BN99" s="652"/>
      <c r="BO99" s="652"/>
      <c r="BP99" s="652"/>
      <c r="BQ99" s="652"/>
      <c r="BR99" s="652"/>
      <c r="BS99" s="576"/>
    </row>
    <row r="100" spans="1:71" s="186" customFormat="1" ht="50.25" customHeight="1">
      <c r="A100" s="653"/>
      <c r="B100" s="622"/>
      <c r="C100" s="622"/>
      <c r="D100" s="622"/>
      <c r="E100" s="622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578"/>
      <c r="BP100" s="578"/>
      <c r="BQ100" s="579"/>
      <c r="BR100" s="84"/>
      <c r="BS100" s="84"/>
    </row>
    <row r="101" spans="1:71" s="186" customFormat="1" ht="12.75">
      <c r="A101" s="116"/>
      <c r="B101" s="117"/>
      <c r="C101" s="117"/>
      <c r="D101" s="117"/>
      <c r="E101" s="117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654"/>
    </row>
    <row r="102" spans="1:71" s="186" customFormat="1" ht="12.75">
      <c r="A102" s="116"/>
      <c r="B102" s="117"/>
      <c r="C102" s="117"/>
      <c r="D102" s="117"/>
      <c r="E102" s="117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654"/>
    </row>
    <row r="103" spans="1:71" s="186" customFormat="1" ht="12.75">
      <c r="A103" s="116"/>
      <c r="B103" s="191"/>
      <c r="C103" s="191"/>
      <c r="D103" s="191"/>
      <c r="E103" s="191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576"/>
    </row>
    <row r="104" spans="1:71" s="186" customFormat="1" ht="12.75">
      <c r="A104" s="116"/>
      <c r="B104" s="117"/>
      <c r="C104" s="117"/>
      <c r="D104" s="117"/>
      <c r="E104" s="117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576"/>
    </row>
    <row r="105" spans="1:72" s="186" customFormat="1" ht="12.75">
      <c r="A105" s="116"/>
      <c r="B105" s="117"/>
      <c r="C105" s="117"/>
      <c r="D105" s="117"/>
      <c r="E105" s="117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576"/>
      <c r="BT105" s="655"/>
    </row>
    <row r="106" spans="1:71" s="186" customFormat="1" ht="12.75">
      <c r="A106" s="116"/>
      <c r="B106" s="117"/>
      <c r="C106" s="117"/>
      <c r="D106" s="117"/>
      <c r="E106" s="117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</row>
    <row r="107" spans="1:71" s="186" customFormat="1" ht="12.75">
      <c r="A107" s="577"/>
      <c r="B107" s="117"/>
      <c r="C107" s="117"/>
      <c r="D107" s="117"/>
      <c r="E107" s="117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587"/>
      <c r="BM107" s="587"/>
      <c r="BN107" s="587"/>
      <c r="BO107" s="587"/>
      <c r="BP107" s="587"/>
      <c r="BQ107" s="587"/>
      <c r="BR107" s="115"/>
      <c r="BS107" s="576"/>
    </row>
    <row r="108" spans="1:71" s="186" customFormat="1" ht="12.75">
      <c r="A108" s="116"/>
      <c r="B108" s="117"/>
      <c r="C108" s="117"/>
      <c r="D108" s="117"/>
      <c r="E108" s="117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</row>
    <row r="109" spans="1:71" s="596" customFormat="1" ht="12.75">
      <c r="A109" s="593"/>
      <c r="B109" s="594"/>
      <c r="C109" s="594"/>
      <c r="D109" s="594"/>
      <c r="E109" s="594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22"/>
      <c r="BM109" s="188"/>
      <c r="BN109" s="188"/>
      <c r="BO109" s="188"/>
      <c r="BP109" s="188"/>
      <c r="BQ109" s="188"/>
      <c r="BR109" s="188"/>
      <c r="BS109" s="595"/>
    </row>
    <row r="110" spans="1:71" s="596" customFormat="1" ht="12.75">
      <c r="A110" s="593"/>
      <c r="B110" s="594"/>
      <c r="C110" s="594"/>
      <c r="D110" s="594"/>
      <c r="E110" s="594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22"/>
      <c r="BM110" s="188"/>
      <c r="BN110" s="188"/>
      <c r="BO110" s="188"/>
      <c r="BP110" s="188"/>
      <c r="BQ110" s="188"/>
      <c r="BR110" s="188"/>
      <c r="BS110" s="595"/>
    </row>
    <row r="111" spans="1:71" s="657" customFormat="1" ht="20.25" customHeight="1">
      <c r="A111" s="1490"/>
      <c r="B111" s="1490"/>
      <c r="C111" s="1490"/>
      <c r="D111" s="1490"/>
      <c r="E111" s="1490"/>
      <c r="F111" s="1490"/>
      <c r="G111" s="1490"/>
      <c r="H111" s="1490"/>
      <c r="I111" s="1490"/>
      <c r="J111" s="1490"/>
      <c r="K111" s="1490"/>
      <c r="L111" s="1490"/>
      <c r="M111" s="1490"/>
      <c r="N111" s="1490"/>
      <c r="O111" s="1490"/>
      <c r="P111" s="1490"/>
      <c r="Q111" s="1490"/>
      <c r="R111" s="1490"/>
      <c r="S111" s="1490"/>
      <c r="T111" s="1490"/>
      <c r="U111" s="1490"/>
      <c r="V111" s="1490"/>
      <c r="W111" s="1490"/>
      <c r="X111" s="1490"/>
      <c r="Y111" s="1490"/>
      <c r="Z111" s="1490"/>
      <c r="AA111" s="1490"/>
      <c r="AB111" s="1490"/>
      <c r="AC111" s="1490"/>
      <c r="AD111" s="1490"/>
      <c r="AE111" s="1490"/>
      <c r="AF111" s="1490"/>
      <c r="AG111" s="1490"/>
      <c r="AH111" s="1490"/>
      <c r="AI111" s="1490"/>
      <c r="AJ111" s="1490"/>
      <c r="AK111" s="1490"/>
      <c r="AL111" s="1490"/>
      <c r="AM111" s="1490"/>
      <c r="AN111" s="575"/>
      <c r="AO111" s="575"/>
      <c r="AP111" s="656"/>
      <c r="AQ111" s="656"/>
      <c r="AR111" s="656"/>
      <c r="AS111" s="656"/>
      <c r="AT111" s="656"/>
      <c r="AU111" s="656"/>
      <c r="AV111" s="656"/>
      <c r="AW111" s="656"/>
      <c r="AX111" s="656"/>
      <c r="AY111" s="656"/>
      <c r="AZ111" s="656"/>
      <c r="BA111" s="656"/>
      <c r="BB111" s="656"/>
      <c r="BC111" s="656"/>
      <c r="BD111" s="656"/>
      <c r="BE111" s="656"/>
      <c r="BF111" s="656"/>
      <c r="BG111" s="656"/>
      <c r="BH111" s="656"/>
      <c r="BI111" s="656"/>
      <c r="BJ111" s="656"/>
      <c r="BK111" s="656"/>
      <c r="BL111" s="656"/>
      <c r="BM111" s="656"/>
      <c r="BN111" s="656"/>
      <c r="BO111" s="656"/>
      <c r="BP111" s="656"/>
      <c r="BQ111" s="656"/>
      <c r="BR111" s="656"/>
      <c r="BS111" s="576"/>
    </row>
    <row r="112" spans="1:71" s="186" customFormat="1" ht="15.75">
      <c r="A112" s="116"/>
      <c r="B112" s="117"/>
      <c r="C112" s="117"/>
      <c r="D112" s="117"/>
      <c r="E112" s="117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658"/>
    </row>
    <row r="113" spans="1:71" s="186" customFormat="1" ht="15.75">
      <c r="A113" s="116"/>
      <c r="B113" s="117"/>
      <c r="C113" s="117"/>
      <c r="D113" s="117"/>
      <c r="E113" s="117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659"/>
    </row>
    <row r="114" spans="1:71" s="186" customFormat="1" ht="12.75">
      <c r="A114" s="116"/>
      <c r="B114" s="191"/>
      <c r="C114" s="191"/>
      <c r="D114" s="191"/>
      <c r="E114" s="191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576"/>
    </row>
    <row r="115" spans="1:71" s="186" customFormat="1" ht="12.75">
      <c r="A115" s="116"/>
      <c r="B115" s="117"/>
      <c r="C115" s="117"/>
      <c r="D115" s="117"/>
      <c r="E115" s="117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576"/>
    </row>
    <row r="116" spans="1:71" s="186" customFormat="1" ht="12.75">
      <c r="A116" s="116"/>
      <c r="B116" s="117"/>
      <c r="C116" s="117"/>
      <c r="D116" s="117"/>
      <c r="E116" s="117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576"/>
    </row>
    <row r="117" spans="1:71" s="186" customFormat="1" ht="12.75">
      <c r="A117" s="116"/>
      <c r="B117" s="117"/>
      <c r="C117" s="117"/>
      <c r="D117" s="117"/>
      <c r="E117" s="117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22"/>
      <c r="BK117" s="122"/>
      <c r="BL117" s="115"/>
      <c r="BM117" s="115"/>
      <c r="BN117" s="115"/>
      <c r="BO117" s="115"/>
      <c r="BP117" s="115"/>
      <c r="BQ117" s="115"/>
      <c r="BR117" s="115"/>
      <c r="BS117" s="115"/>
    </row>
    <row r="118" spans="1:71" s="186" customFormat="1" ht="12.75">
      <c r="A118" s="577"/>
      <c r="B118" s="117"/>
      <c r="C118" s="117"/>
      <c r="D118" s="117"/>
      <c r="E118" s="117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22"/>
      <c r="BK118" s="122"/>
      <c r="BL118" s="587"/>
      <c r="BM118" s="587"/>
      <c r="BN118" s="587"/>
      <c r="BO118" s="587"/>
      <c r="BP118" s="587"/>
      <c r="BQ118" s="587"/>
      <c r="BR118" s="115"/>
      <c r="BS118" s="576"/>
    </row>
    <row r="119" spans="1:71" s="186" customFormat="1" ht="12.75">
      <c r="A119" s="116"/>
      <c r="B119" s="117"/>
      <c r="C119" s="117"/>
      <c r="D119" s="117"/>
      <c r="E119" s="117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</row>
    <row r="120" spans="1:71" s="596" customFormat="1" ht="12.75">
      <c r="A120" s="593"/>
      <c r="B120" s="594"/>
      <c r="C120" s="594"/>
      <c r="D120" s="594"/>
      <c r="E120" s="594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22"/>
      <c r="BK120" s="122"/>
      <c r="BL120" s="122"/>
      <c r="BM120" s="188"/>
      <c r="BN120" s="188"/>
      <c r="BO120" s="188"/>
      <c r="BP120" s="188"/>
      <c r="BQ120" s="188"/>
      <c r="BR120" s="188"/>
      <c r="BS120" s="595"/>
    </row>
    <row r="121" spans="1:71" s="596" customFormat="1" ht="12.75">
      <c r="A121" s="593"/>
      <c r="B121" s="594"/>
      <c r="C121" s="594"/>
      <c r="D121" s="594"/>
      <c r="E121" s="594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22"/>
      <c r="BK121" s="122"/>
      <c r="BL121" s="122"/>
      <c r="BM121" s="188"/>
      <c r="BN121" s="188"/>
      <c r="BO121" s="188"/>
      <c r="BP121" s="188"/>
      <c r="BQ121" s="188"/>
      <c r="BR121" s="188"/>
      <c r="BS121" s="595"/>
    </row>
    <row r="122" spans="1:71" s="450" customFormat="1" ht="15.75" customHeight="1">
      <c r="A122" s="1495"/>
      <c r="B122" s="1495"/>
      <c r="C122" s="1495"/>
      <c r="D122" s="1495"/>
      <c r="E122" s="1495"/>
      <c r="F122" s="1495"/>
      <c r="G122" s="1495"/>
      <c r="H122" s="1495"/>
      <c r="I122" s="1495"/>
      <c r="J122" s="1495"/>
      <c r="K122" s="1495"/>
      <c r="L122" s="1495"/>
      <c r="M122" s="1495"/>
      <c r="N122" s="1495"/>
      <c r="O122" s="1495"/>
      <c r="P122" s="1495"/>
      <c r="Q122" s="1495"/>
      <c r="R122" s="1495"/>
      <c r="S122" s="1495"/>
      <c r="T122" s="1495"/>
      <c r="U122" s="1495"/>
      <c r="V122" s="1495"/>
      <c r="W122" s="1495"/>
      <c r="X122" s="1495"/>
      <c r="Y122" s="1495"/>
      <c r="Z122" s="1495"/>
      <c r="AA122" s="1495"/>
      <c r="AB122" s="1495"/>
      <c r="AC122" s="1495"/>
      <c r="AD122" s="1495"/>
      <c r="AE122" s="1495"/>
      <c r="AF122" s="1495"/>
      <c r="AG122" s="1495"/>
      <c r="AH122" s="1495"/>
      <c r="AI122" s="1495"/>
      <c r="AJ122" s="1495"/>
      <c r="AK122" s="1495"/>
      <c r="AL122" s="1495"/>
      <c r="AM122" s="1495"/>
      <c r="AN122" s="1495"/>
      <c r="AO122" s="1495"/>
      <c r="AP122" s="1495"/>
      <c r="AQ122" s="1495"/>
      <c r="AR122" s="1495"/>
      <c r="AS122" s="1495"/>
      <c r="AT122" s="1495"/>
      <c r="AU122" s="1495"/>
      <c r="AV122" s="1495"/>
      <c r="AW122" s="1495"/>
      <c r="AX122" s="1495"/>
      <c r="AY122" s="1495"/>
      <c r="AZ122" s="1495"/>
      <c r="BA122" s="1495"/>
      <c r="BB122" s="1495"/>
      <c r="BC122" s="569"/>
      <c r="BD122" s="569"/>
      <c r="BE122" s="50"/>
      <c r="BF122" s="50"/>
      <c r="BG122" s="50"/>
      <c r="BH122" s="50"/>
      <c r="BI122" s="50"/>
      <c r="BJ122" s="50"/>
      <c r="BK122" s="50"/>
      <c r="BL122" s="46"/>
      <c r="BM122" s="46"/>
      <c r="BN122" s="46"/>
      <c r="BO122" s="46"/>
      <c r="BP122" s="46"/>
      <c r="BQ122" s="46"/>
      <c r="BR122" s="46"/>
      <c r="BS122" s="576"/>
    </row>
    <row r="123" spans="1:71" s="186" customFormat="1" ht="15.75">
      <c r="A123" s="116"/>
      <c r="B123" s="117"/>
      <c r="C123" s="117"/>
      <c r="D123" s="117"/>
      <c r="E123" s="117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658"/>
    </row>
    <row r="124" spans="1:71" s="186" customFormat="1" ht="15.75">
      <c r="A124" s="116"/>
      <c r="B124" s="117"/>
      <c r="C124" s="117"/>
      <c r="D124" s="117"/>
      <c r="E124" s="117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659"/>
    </row>
    <row r="125" spans="1:71" s="186" customFormat="1" ht="12.75">
      <c r="A125" s="116"/>
      <c r="B125" s="191"/>
      <c r="C125" s="191"/>
      <c r="D125" s="191"/>
      <c r="E125" s="191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576"/>
    </row>
    <row r="126" spans="1:71" s="186" customFormat="1" ht="12.75">
      <c r="A126" s="116"/>
      <c r="B126" s="117"/>
      <c r="C126" s="117"/>
      <c r="D126" s="117"/>
      <c r="E126" s="117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576"/>
    </row>
    <row r="127" spans="1:71" s="186" customFormat="1" ht="12.75">
      <c r="A127" s="116"/>
      <c r="B127" s="117"/>
      <c r="C127" s="117"/>
      <c r="D127" s="117"/>
      <c r="E127" s="117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576"/>
    </row>
    <row r="128" spans="1:71" s="186" customFormat="1" ht="12.75">
      <c r="A128" s="116"/>
      <c r="B128" s="117"/>
      <c r="C128" s="117"/>
      <c r="D128" s="117"/>
      <c r="E128" s="117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22"/>
      <c r="BK128" s="122"/>
      <c r="BL128" s="115"/>
      <c r="BM128" s="115"/>
      <c r="BN128" s="115"/>
      <c r="BO128" s="115"/>
      <c r="BP128" s="115"/>
      <c r="BQ128" s="115"/>
      <c r="BR128" s="115"/>
      <c r="BS128" s="115"/>
    </row>
    <row r="129" spans="1:71" s="186" customFormat="1" ht="12.75">
      <c r="A129" s="577"/>
      <c r="B129" s="117"/>
      <c r="C129" s="117"/>
      <c r="D129" s="117"/>
      <c r="E129" s="117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22"/>
      <c r="BK129" s="122"/>
      <c r="BL129" s="587"/>
      <c r="BM129" s="587"/>
      <c r="BN129" s="587"/>
      <c r="BO129" s="587"/>
      <c r="BP129" s="587"/>
      <c r="BQ129" s="587"/>
      <c r="BR129" s="115"/>
      <c r="BS129" s="576"/>
    </row>
    <row r="130" spans="1:71" s="186" customFormat="1" ht="12.75">
      <c r="A130" s="116"/>
      <c r="B130" s="117"/>
      <c r="C130" s="117"/>
      <c r="D130" s="117"/>
      <c r="E130" s="117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</row>
    <row r="131" spans="1:71" s="596" customFormat="1" ht="12.75">
      <c r="A131" s="593"/>
      <c r="B131" s="594"/>
      <c r="C131" s="594"/>
      <c r="D131" s="594"/>
      <c r="E131" s="594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22"/>
      <c r="BK131" s="122"/>
      <c r="BL131" s="122"/>
      <c r="BM131" s="188"/>
      <c r="BN131" s="188"/>
      <c r="BO131" s="188"/>
      <c r="BP131" s="188"/>
      <c r="BQ131" s="188"/>
      <c r="BR131" s="188"/>
      <c r="BS131" s="595"/>
    </row>
    <row r="132" spans="1:71" s="596" customFormat="1" ht="12.75">
      <c r="A132" s="593"/>
      <c r="B132" s="594"/>
      <c r="C132" s="594"/>
      <c r="D132" s="594"/>
      <c r="E132" s="594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22"/>
      <c r="BK132" s="122"/>
      <c r="BL132" s="122"/>
      <c r="BM132" s="188"/>
      <c r="BN132" s="188"/>
      <c r="BO132" s="188"/>
      <c r="BP132" s="188"/>
      <c r="BQ132" s="188"/>
      <c r="BR132" s="188"/>
      <c r="BS132" s="595"/>
    </row>
    <row r="133" spans="1:70" s="660" customFormat="1" ht="22.5" customHeight="1">
      <c r="A133" s="1497"/>
      <c r="B133" s="1497"/>
      <c r="C133" s="1497"/>
      <c r="D133" s="1497"/>
      <c r="E133" s="1497"/>
      <c r="F133" s="1497"/>
      <c r="G133" s="1497"/>
      <c r="H133" s="1497"/>
      <c r="I133" s="1497"/>
      <c r="J133" s="1497"/>
      <c r="K133" s="1497"/>
      <c r="L133" s="1497"/>
      <c r="M133" s="1497"/>
      <c r="N133" s="1497"/>
      <c r="O133" s="1497"/>
      <c r="P133" s="1497"/>
      <c r="Q133" s="1497"/>
      <c r="R133" s="1497"/>
      <c r="S133" s="1497"/>
      <c r="T133" s="1497"/>
      <c r="U133" s="1497"/>
      <c r="V133" s="1497"/>
      <c r="W133" s="1497"/>
      <c r="X133" s="1497"/>
      <c r="Y133" s="1497"/>
      <c r="Z133" s="1497"/>
      <c r="AA133" s="1497"/>
      <c r="AB133" s="1497"/>
      <c r="AC133" s="1497"/>
      <c r="AD133" s="1497"/>
      <c r="AE133" s="1497"/>
      <c r="AF133" s="1497"/>
      <c r="AG133" s="1497"/>
      <c r="AH133" s="1497"/>
      <c r="AI133" s="1497"/>
      <c r="AJ133" s="1497"/>
      <c r="AK133" s="1497"/>
      <c r="AL133" s="1497"/>
      <c r="AM133" s="1497"/>
      <c r="AN133" s="1497"/>
      <c r="AO133" s="1497"/>
      <c r="AP133" s="1497"/>
      <c r="AQ133" s="1497"/>
      <c r="AR133" s="1497"/>
      <c r="AS133" s="1497"/>
      <c r="AT133" s="1497"/>
      <c r="AU133" s="1497"/>
      <c r="AV133" s="1497"/>
      <c r="AW133" s="1497"/>
      <c r="AX133" s="1497"/>
      <c r="AY133" s="1497"/>
      <c r="AZ133" s="1497"/>
      <c r="BA133" s="1497"/>
      <c r="BB133" s="1497"/>
      <c r="BC133" s="575"/>
      <c r="BD133" s="575"/>
      <c r="BE133" s="763"/>
      <c r="BF133" s="763"/>
      <c r="BG133" s="763"/>
      <c r="BH133" s="763"/>
      <c r="BI133" s="763"/>
      <c r="BJ133" s="763"/>
      <c r="BK133" s="763"/>
      <c r="BL133" s="764"/>
      <c r="BM133" s="219"/>
      <c r="BN133" s="219"/>
      <c r="BO133" s="219"/>
      <c r="BP133" s="219"/>
      <c r="BQ133" s="219"/>
      <c r="BR133" s="219"/>
    </row>
    <row r="134" spans="1:71" s="660" customFormat="1" ht="15.75">
      <c r="A134" s="221"/>
      <c r="B134" s="222"/>
      <c r="C134" s="222"/>
      <c r="D134" s="222"/>
      <c r="E134" s="222"/>
      <c r="F134" s="768"/>
      <c r="G134" s="768"/>
      <c r="H134" s="768"/>
      <c r="I134" s="768"/>
      <c r="J134" s="768"/>
      <c r="K134" s="768"/>
      <c r="L134" s="768"/>
      <c r="M134" s="768"/>
      <c r="N134" s="768"/>
      <c r="O134" s="768"/>
      <c r="P134" s="768"/>
      <c r="Q134" s="768"/>
      <c r="R134" s="768"/>
      <c r="S134" s="768"/>
      <c r="T134" s="768"/>
      <c r="U134" s="768"/>
      <c r="V134" s="768"/>
      <c r="W134" s="768"/>
      <c r="X134" s="768"/>
      <c r="Y134" s="768"/>
      <c r="Z134" s="768"/>
      <c r="AA134" s="768"/>
      <c r="AB134" s="768"/>
      <c r="AC134" s="768"/>
      <c r="AD134" s="768"/>
      <c r="AE134" s="768"/>
      <c r="AF134" s="768"/>
      <c r="AG134" s="768"/>
      <c r="AH134" s="768"/>
      <c r="AI134" s="768"/>
      <c r="AJ134" s="768"/>
      <c r="AK134" s="768"/>
      <c r="AL134" s="768"/>
      <c r="AM134" s="768"/>
      <c r="AN134" s="768"/>
      <c r="AO134" s="768"/>
      <c r="AP134" s="768"/>
      <c r="AQ134" s="768"/>
      <c r="AR134" s="768"/>
      <c r="AS134" s="768"/>
      <c r="AT134" s="768"/>
      <c r="AU134" s="768"/>
      <c r="AV134" s="768"/>
      <c r="AW134" s="768"/>
      <c r="AX134" s="768"/>
      <c r="AY134" s="768"/>
      <c r="AZ134" s="768"/>
      <c r="BA134" s="768"/>
      <c r="BB134" s="768"/>
      <c r="BC134" s="768"/>
      <c r="BD134" s="768"/>
      <c r="BE134" s="768"/>
      <c r="BF134" s="768"/>
      <c r="BG134" s="768"/>
      <c r="BH134" s="768"/>
      <c r="BI134" s="768"/>
      <c r="BJ134" s="768"/>
      <c r="BK134" s="768"/>
      <c r="BL134" s="768"/>
      <c r="BM134" s="224"/>
      <c r="BN134" s="224"/>
      <c r="BO134" s="224"/>
      <c r="BP134" s="224"/>
      <c r="BQ134" s="224"/>
      <c r="BR134" s="224"/>
      <c r="BS134" s="661"/>
    </row>
    <row r="135" spans="1:71" s="660" customFormat="1" ht="15.75">
      <c r="A135" s="221"/>
      <c r="B135" s="222"/>
      <c r="C135" s="222"/>
      <c r="D135" s="222"/>
      <c r="E135" s="222"/>
      <c r="F135" s="768"/>
      <c r="G135" s="768"/>
      <c r="H135" s="768"/>
      <c r="I135" s="768"/>
      <c r="J135" s="768"/>
      <c r="K135" s="768"/>
      <c r="L135" s="768"/>
      <c r="M135" s="768"/>
      <c r="N135" s="768"/>
      <c r="O135" s="768"/>
      <c r="P135" s="768"/>
      <c r="Q135" s="768"/>
      <c r="R135" s="768"/>
      <c r="S135" s="768"/>
      <c r="T135" s="768"/>
      <c r="U135" s="768"/>
      <c r="V135" s="768"/>
      <c r="W135" s="768"/>
      <c r="X135" s="768"/>
      <c r="Y135" s="768"/>
      <c r="Z135" s="768"/>
      <c r="AA135" s="768"/>
      <c r="AB135" s="768"/>
      <c r="AC135" s="768"/>
      <c r="AD135" s="768"/>
      <c r="AE135" s="768"/>
      <c r="AF135" s="768"/>
      <c r="AG135" s="768"/>
      <c r="AH135" s="768"/>
      <c r="AI135" s="768"/>
      <c r="AJ135" s="768"/>
      <c r="AK135" s="768"/>
      <c r="AL135" s="768"/>
      <c r="AM135" s="768"/>
      <c r="AN135" s="768"/>
      <c r="AO135" s="768"/>
      <c r="AP135" s="768"/>
      <c r="AQ135" s="768"/>
      <c r="AR135" s="768"/>
      <c r="AS135" s="768"/>
      <c r="AT135" s="768"/>
      <c r="AU135" s="768"/>
      <c r="AV135" s="768"/>
      <c r="AW135" s="768"/>
      <c r="AX135" s="768"/>
      <c r="AY135" s="768"/>
      <c r="AZ135" s="768"/>
      <c r="BA135" s="768"/>
      <c r="BB135" s="768"/>
      <c r="BC135" s="768"/>
      <c r="BD135" s="768"/>
      <c r="BE135" s="768"/>
      <c r="BF135" s="768"/>
      <c r="BG135" s="768"/>
      <c r="BH135" s="768"/>
      <c r="BI135" s="768"/>
      <c r="BJ135" s="768"/>
      <c r="BK135" s="768"/>
      <c r="BL135" s="768"/>
      <c r="BM135" s="224"/>
      <c r="BN135" s="224"/>
      <c r="BO135" s="224"/>
      <c r="BP135" s="224"/>
      <c r="BQ135" s="224"/>
      <c r="BR135" s="224"/>
      <c r="BS135" s="662"/>
    </row>
    <row r="136" spans="1:70" s="660" customFormat="1" ht="12.75">
      <c r="A136" s="221"/>
      <c r="B136" s="663"/>
      <c r="C136" s="663"/>
      <c r="D136" s="663"/>
      <c r="E136" s="663"/>
      <c r="F136" s="768"/>
      <c r="G136" s="768"/>
      <c r="H136" s="768"/>
      <c r="I136" s="768"/>
      <c r="J136" s="768"/>
      <c r="K136" s="768"/>
      <c r="L136" s="768"/>
      <c r="M136" s="768"/>
      <c r="N136" s="768"/>
      <c r="O136" s="768"/>
      <c r="P136" s="768"/>
      <c r="Q136" s="768"/>
      <c r="R136" s="768"/>
      <c r="S136" s="768"/>
      <c r="T136" s="768"/>
      <c r="U136" s="768"/>
      <c r="V136" s="768"/>
      <c r="W136" s="768"/>
      <c r="X136" s="768"/>
      <c r="Y136" s="768"/>
      <c r="Z136" s="768"/>
      <c r="AA136" s="768"/>
      <c r="AB136" s="768"/>
      <c r="AC136" s="768"/>
      <c r="AD136" s="768"/>
      <c r="AE136" s="768"/>
      <c r="AF136" s="768"/>
      <c r="AG136" s="768"/>
      <c r="AH136" s="768"/>
      <c r="AI136" s="768"/>
      <c r="AJ136" s="768"/>
      <c r="AK136" s="768"/>
      <c r="AL136" s="768"/>
      <c r="AM136" s="768"/>
      <c r="AN136" s="768"/>
      <c r="AO136" s="768"/>
      <c r="AP136" s="768"/>
      <c r="AQ136" s="768"/>
      <c r="AR136" s="768"/>
      <c r="AS136" s="768"/>
      <c r="AT136" s="768"/>
      <c r="AU136" s="768"/>
      <c r="AV136" s="768"/>
      <c r="AW136" s="768"/>
      <c r="AX136" s="768"/>
      <c r="AY136" s="768"/>
      <c r="AZ136" s="768"/>
      <c r="BA136" s="768"/>
      <c r="BB136" s="768"/>
      <c r="BC136" s="768"/>
      <c r="BD136" s="768"/>
      <c r="BE136" s="768"/>
      <c r="BF136" s="768"/>
      <c r="BG136" s="768"/>
      <c r="BH136" s="768"/>
      <c r="BI136" s="768"/>
      <c r="BJ136" s="768"/>
      <c r="BK136" s="768"/>
      <c r="BL136" s="768"/>
      <c r="BM136" s="224"/>
      <c r="BN136" s="224"/>
      <c r="BO136" s="224"/>
      <c r="BP136" s="224"/>
      <c r="BQ136" s="224"/>
      <c r="BR136" s="224"/>
    </row>
    <row r="137" spans="1:70" s="660" customFormat="1" ht="12.75">
      <c r="A137" s="221"/>
      <c r="B137" s="222"/>
      <c r="C137" s="222"/>
      <c r="D137" s="222"/>
      <c r="E137" s="222"/>
      <c r="F137" s="768"/>
      <c r="G137" s="768"/>
      <c r="H137" s="768"/>
      <c r="I137" s="768"/>
      <c r="J137" s="768"/>
      <c r="K137" s="768"/>
      <c r="L137" s="768"/>
      <c r="M137" s="768"/>
      <c r="N137" s="768"/>
      <c r="O137" s="768"/>
      <c r="P137" s="768"/>
      <c r="Q137" s="768"/>
      <c r="R137" s="768"/>
      <c r="S137" s="768"/>
      <c r="T137" s="768"/>
      <c r="U137" s="768"/>
      <c r="V137" s="768"/>
      <c r="W137" s="768"/>
      <c r="X137" s="768"/>
      <c r="Y137" s="768"/>
      <c r="Z137" s="768"/>
      <c r="AA137" s="768"/>
      <c r="AB137" s="768"/>
      <c r="AC137" s="768"/>
      <c r="AD137" s="768"/>
      <c r="AE137" s="768"/>
      <c r="AF137" s="768"/>
      <c r="AG137" s="768"/>
      <c r="AH137" s="768"/>
      <c r="AI137" s="768"/>
      <c r="AJ137" s="768"/>
      <c r="AK137" s="768"/>
      <c r="AL137" s="768"/>
      <c r="AM137" s="768"/>
      <c r="AN137" s="768"/>
      <c r="AO137" s="768"/>
      <c r="AP137" s="768"/>
      <c r="AQ137" s="768"/>
      <c r="AR137" s="768"/>
      <c r="AS137" s="768"/>
      <c r="AT137" s="768"/>
      <c r="AU137" s="768"/>
      <c r="AV137" s="768"/>
      <c r="AW137" s="768"/>
      <c r="AX137" s="768"/>
      <c r="AY137" s="768"/>
      <c r="AZ137" s="768"/>
      <c r="BA137" s="768"/>
      <c r="BB137" s="768"/>
      <c r="BC137" s="768"/>
      <c r="BD137" s="768"/>
      <c r="BE137" s="768"/>
      <c r="BF137" s="768"/>
      <c r="BG137" s="768"/>
      <c r="BH137" s="768"/>
      <c r="BI137" s="768"/>
      <c r="BJ137" s="768"/>
      <c r="BK137" s="768"/>
      <c r="BL137" s="768"/>
      <c r="BM137" s="224"/>
      <c r="BN137" s="224"/>
      <c r="BO137" s="224"/>
      <c r="BP137" s="224"/>
      <c r="BQ137" s="224"/>
      <c r="BR137" s="224"/>
    </row>
    <row r="138" spans="1:70" s="660" customFormat="1" ht="12.75">
      <c r="A138" s="221"/>
      <c r="B138" s="222"/>
      <c r="C138" s="222"/>
      <c r="D138" s="222"/>
      <c r="E138" s="222"/>
      <c r="F138" s="768"/>
      <c r="G138" s="768"/>
      <c r="H138" s="768"/>
      <c r="I138" s="768"/>
      <c r="J138" s="768"/>
      <c r="K138" s="768"/>
      <c r="L138" s="768"/>
      <c r="M138" s="768"/>
      <c r="N138" s="768"/>
      <c r="O138" s="768"/>
      <c r="P138" s="768"/>
      <c r="Q138" s="768"/>
      <c r="R138" s="768"/>
      <c r="S138" s="768"/>
      <c r="T138" s="768"/>
      <c r="U138" s="768"/>
      <c r="V138" s="768"/>
      <c r="W138" s="768"/>
      <c r="X138" s="768"/>
      <c r="Y138" s="768"/>
      <c r="Z138" s="768"/>
      <c r="AA138" s="768"/>
      <c r="AB138" s="768"/>
      <c r="AC138" s="768"/>
      <c r="AD138" s="768"/>
      <c r="AE138" s="768"/>
      <c r="AF138" s="768"/>
      <c r="AG138" s="768"/>
      <c r="AH138" s="768"/>
      <c r="AI138" s="768"/>
      <c r="AJ138" s="768"/>
      <c r="AK138" s="768"/>
      <c r="AL138" s="768"/>
      <c r="AM138" s="768"/>
      <c r="AN138" s="768"/>
      <c r="AO138" s="768"/>
      <c r="AP138" s="768"/>
      <c r="AQ138" s="768"/>
      <c r="AR138" s="768"/>
      <c r="AS138" s="768"/>
      <c r="AT138" s="768"/>
      <c r="AU138" s="768"/>
      <c r="AV138" s="768"/>
      <c r="AW138" s="768"/>
      <c r="AX138" s="768"/>
      <c r="AY138" s="768"/>
      <c r="AZ138" s="768"/>
      <c r="BA138" s="768"/>
      <c r="BB138" s="768"/>
      <c r="BC138" s="768"/>
      <c r="BD138" s="768"/>
      <c r="BE138" s="768"/>
      <c r="BF138" s="768"/>
      <c r="BG138" s="768"/>
      <c r="BH138" s="768"/>
      <c r="BI138" s="768"/>
      <c r="BJ138" s="768"/>
      <c r="BK138" s="768"/>
      <c r="BL138" s="768"/>
      <c r="BM138" s="224"/>
      <c r="BN138" s="224"/>
      <c r="BO138" s="224"/>
      <c r="BP138" s="224"/>
      <c r="BQ138" s="224"/>
      <c r="BR138" s="224"/>
    </row>
    <row r="139" spans="1:71" s="660" customFormat="1" ht="12.75">
      <c r="A139" s="221"/>
      <c r="B139" s="222"/>
      <c r="C139" s="222"/>
      <c r="D139" s="222"/>
      <c r="E139" s="222"/>
      <c r="F139" s="772"/>
      <c r="G139" s="772"/>
      <c r="H139" s="772"/>
      <c r="I139" s="772"/>
      <c r="J139" s="772"/>
      <c r="K139" s="772"/>
      <c r="L139" s="772"/>
      <c r="M139" s="772"/>
      <c r="N139" s="772"/>
      <c r="O139" s="772"/>
      <c r="P139" s="772"/>
      <c r="Q139" s="772"/>
      <c r="R139" s="772"/>
      <c r="S139" s="772"/>
      <c r="T139" s="772"/>
      <c r="U139" s="772"/>
      <c r="V139" s="772"/>
      <c r="W139" s="772"/>
      <c r="X139" s="772"/>
      <c r="Y139" s="772"/>
      <c r="Z139" s="772"/>
      <c r="AA139" s="772"/>
      <c r="AB139" s="772"/>
      <c r="AC139" s="772"/>
      <c r="AD139" s="772"/>
      <c r="AE139" s="772"/>
      <c r="AF139" s="772"/>
      <c r="AG139" s="772"/>
      <c r="AH139" s="772"/>
      <c r="AI139" s="772"/>
      <c r="AJ139" s="772"/>
      <c r="AK139" s="772"/>
      <c r="AL139" s="772"/>
      <c r="AM139" s="772"/>
      <c r="AN139" s="772"/>
      <c r="AO139" s="772"/>
      <c r="AP139" s="772"/>
      <c r="AQ139" s="772"/>
      <c r="AR139" s="772"/>
      <c r="AS139" s="772"/>
      <c r="AT139" s="772"/>
      <c r="AU139" s="772"/>
      <c r="AV139" s="772"/>
      <c r="AW139" s="772"/>
      <c r="AX139" s="772"/>
      <c r="AY139" s="772"/>
      <c r="AZ139" s="772"/>
      <c r="BA139" s="772"/>
      <c r="BB139" s="772"/>
      <c r="BC139" s="772"/>
      <c r="BD139" s="772"/>
      <c r="BE139" s="772"/>
      <c r="BF139" s="772"/>
      <c r="BG139" s="772"/>
      <c r="BH139" s="772"/>
      <c r="BI139" s="772"/>
      <c r="BJ139" s="768"/>
      <c r="BK139" s="768"/>
      <c r="BL139" s="772"/>
      <c r="BM139" s="664"/>
      <c r="BN139" s="664"/>
      <c r="BO139" s="664"/>
      <c r="BP139" s="664"/>
      <c r="BQ139" s="664"/>
      <c r="BR139" s="664"/>
      <c r="BS139" s="664"/>
    </row>
    <row r="140" spans="1:70" s="660" customFormat="1" ht="12.75">
      <c r="A140" s="665"/>
      <c r="B140" s="222"/>
      <c r="C140" s="222"/>
      <c r="D140" s="222"/>
      <c r="E140" s="222"/>
      <c r="F140" s="772"/>
      <c r="G140" s="772"/>
      <c r="H140" s="772"/>
      <c r="I140" s="772"/>
      <c r="J140" s="772"/>
      <c r="K140" s="772"/>
      <c r="L140" s="772"/>
      <c r="M140" s="772"/>
      <c r="N140" s="772"/>
      <c r="O140" s="772"/>
      <c r="P140" s="772"/>
      <c r="Q140" s="772"/>
      <c r="R140" s="772"/>
      <c r="S140" s="772"/>
      <c r="T140" s="772"/>
      <c r="U140" s="772"/>
      <c r="V140" s="772"/>
      <c r="W140" s="772"/>
      <c r="X140" s="772"/>
      <c r="Y140" s="772"/>
      <c r="Z140" s="772"/>
      <c r="AA140" s="772"/>
      <c r="AB140" s="772"/>
      <c r="AC140" s="772"/>
      <c r="AD140" s="772"/>
      <c r="AE140" s="772"/>
      <c r="AF140" s="772"/>
      <c r="AG140" s="772"/>
      <c r="AH140" s="772"/>
      <c r="AI140" s="772"/>
      <c r="AJ140" s="772"/>
      <c r="AK140" s="772"/>
      <c r="AL140" s="772"/>
      <c r="AM140" s="772"/>
      <c r="AN140" s="772"/>
      <c r="AO140" s="772"/>
      <c r="AP140" s="772"/>
      <c r="AQ140" s="772"/>
      <c r="AR140" s="772"/>
      <c r="AS140" s="772"/>
      <c r="AT140" s="772"/>
      <c r="AU140" s="772"/>
      <c r="AV140" s="772"/>
      <c r="AW140" s="772"/>
      <c r="AX140" s="772"/>
      <c r="AY140" s="772"/>
      <c r="AZ140" s="772"/>
      <c r="BA140" s="772"/>
      <c r="BB140" s="772"/>
      <c r="BC140" s="772"/>
      <c r="BD140" s="772"/>
      <c r="BE140" s="772"/>
      <c r="BF140" s="772"/>
      <c r="BG140" s="772"/>
      <c r="BH140" s="772"/>
      <c r="BI140" s="772"/>
      <c r="BJ140" s="768"/>
      <c r="BK140" s="768"/>
      <c r="BL140" s="774"/>
      <c r="BM140" s="666"/>
      <c r="BN140" s="666"/>
      <c r="BO140" s="666"/>
      <c r="BP140" s="666"/>
      <c r="BQ140" s="666"/>
      <c r="BR140" s="664"/>
    </row>
    <row r="141" spans="1:71" s="660" customFormat="1" ht="12.75">
      <c r="A141" s="221"/>
      <c r="B141" s="222"/>
      <c r="C141" s="222"/>
      <c r="D141" s="222"/>
      <c r="E141" s="222"/>
      <c r="F141" s="772"/>
      <c r="G141" s="772"/>
      <c r="H141" s="772"/>
      <c r="I141" s="772"/>
      <c r="J141" s="772"/>
      <c r="K141" s="772"/>
      <c r="L141" s="772"/>
      <c r="M141" s="772"/>
      <c r="N141" s="772"/>
      <c r="O141" s="772"/>
      <c r="P141" s="772"/>
      <c r="Q141" s="772"/>
      <c r="R141" s="772"/>
      <c r="S141" s="772"/>
      <c r="T141" s="772"/>
      <c r="U141" s="772"/>
      <c r="V141" s="772"/>
      <c r="W141" s="772"/>
      <c r="X141" s="772"/>
      <c r="Y141" s="772"/>
      <c r="Z141" s="772"/>
      <c r="AA141" s="772"/>
      <c r="AB141" s="772"/>
      <c r="AC141" s="772"/>
      <c r="AD141" s="772"/>
      <c r="AE141" s="772"/>
      <c r="AF141" s="772"/>
      <c r="AG141" s="772"/>
      <c r="AH141" s="772"/>
      <c r="AI141" s="772"/>
      <c r="AJ141" s="772"/>
      <c r="AK141" s="772"/>
      <c r="AL141" s="772"/>
      <c r="AM141" s="772"/>
      <c r="AN141" s="772"/>
      <c r="AO141" s="772"/>
      <c r="AP141" s="772"/>
      <c r="AQ141" s="772"/>
      <c r="AR141" s="772"/>
      <c r="AS141" s="772"/>
      <c r="AT141" s="772"/>
      <c r="AU141" s="772"/>
      <c r="AV141" s="772"/>
      <c r="AW141" s="772"/>
      <c r="AX141" s="772"/>
      <c r="AY141" s="772"/>
      <c r="AZ141" s="772"/>
      <c r="BA141" s="772"/>
      <c r="BB141" s="772"/>
      <c r="BC141" s="772"/>
      <c r="BD141" s="772"/>
      <c r="BE141" s="772"/>
      <c r="BF141" s="772"/>
      <c r="BG141" s="772"/>
      <c r="BH141" s="772"/>
      <c r="BI141" s="772"/>
      <c r="BJ141" s="768"/>
      <c r="BK141" s="768"/>
      <c r="BL141" s="772"/>
      <c r="BM141" s="664"/>
      <c r="BN141" s="664"/>
      <c r="BO141" s="664"/>
      <c r="BP141" s="664"/>
      <c r="BQ141" s="664"/>
      <c r="BR141" s="664"/>
      <c r="BS141" s="664"/>
    </row>
    <row r="142" spans="1:70" s="660" customFormat="1" ht="12.75">
      <c r="A142" s="221"/>
      <c r="B142" s="663"/>
      <c r="C142" s="663"/>
      <c r="D142" s="663"/>
      <c r="E142" s="663"/>
      <c r="F142" s="772"/>
      <c r="G142" s="772"/>
      <c r="H142" s="772"/>
      <c r="I142" s="772"/>
      <c r="J142" s="772"/>
      <c r="K142" s="772"/>
      <c r="L142" s="772"/>
      <c r="M142" s="772"/>
      <c r="N142" s="772"/>
      <c r="O142" s="772"/>
      <c r="P142" s="772"/>
      <c r="Q142" s="772"/>
      <c r="R142" s="772"/>
      <c r="S142" s="772"/>
      <c r="T142" s="772"/>
      <c r="U142" s="772"/>
      <c r="V142" s="772"/>
      <c r="W142" s="772"/>
      <c r="X142" s="772"/>
      <c r="Y142" s="772"/>
      <c r="Z142" s="772"/>
      <c r="AA142" s="772"/>
      <c r="AB142" s="772"/>
      <c r="AC142" s="772"/>
      <c r="AD142" s="772"/>
      <c r="AE142" s="772"/>
      <c r="AF142" s="772"/>
      <c r="AG142" s="772"/>
      <c r="AH142" s="772"/>
      <c r="AI142" s="772"/>
      <c r="AJ142" s="772"/>
      <c r="AK142" s="772"/>
      <c r="AL142" s="772"/>
      <c r="AM142" s="772"/>
      <c r="AN142" s="772"/>
      <c r="AO142" s="772"/>
      <c r="AP142" s="772"/>
      <c r="AQ142" s="772"/>
      <c r="AR142" s="772"/>
      <c r="AS142" s="772"/>
      <c r="AT142" s="772"/>
      <c r="AU142" s="772"/>
      <c r="AV142" s="772"/>
      <c r="AW142" s="772"/>
      <c r="AX142" s="772"/>
      <c r="AY142" s="772"/>
      <c r="AZ142" s="772"/>
      <c r="BA142" s="772"/>
      <c r="BB142" s="772"/>
      <c r="BC142" s="772"/>
      <c r="BD142" s="772"/>
      <c r="BE142" s="772"/>
      <c r="BF142" s="772"/>
      <c r="BG142" s="772"/>
      <c r="BH142" s="772"/>
      <c r="BI142" s="772"/>
      <c r="BJ142" s="768"/>
      <c r="BK142" s="768"/>
      <c r="BL142" s="768"/>
      <c r="BM142" s="224"/>
      <c r="BN142" s="224"/>
      <c r="BO142" s="224"/>
      <c r="BP142" s="224"/>
      <c r="BQ142" s="224"/>
      <c r="BR142" s="224"/>
    </row>
    <row r="143" spans="1:70" s="660" customFormat="1" ht="12.75">
      <c r="A143" s="221"/>
      <c r="B143" s="663"/>
      <c r="C143" s="663"/>
      <c r="D143" s="663"/>
      <c r="E143" s="663"/>
      <c r="F143" s="772"/>
      <c r="G143" s="772"/>
      <c r="H143" s="772"/>
      <c r="I143" s="772"/>
      <c r="J143" s="772"/>
      <c r="K143" s="772"/>
      <c r="L143" s="772"/>
      <c r="M143" s="772"/>
      <c r="N143" s="772"/>
      <c r="O143" s="772"/>
      <c r="P143" s="772"/>
      <c r="Q143" s="772"/>
      <c r="R143" s="772"/>
      <c r="S143" s="772"/>
      <c r="T143" s="772"/>
      <c r="U143" s="772"/>
      <c r="V143" s="772"/>
      <c r="W143" s="772"/>
      <c r="X143" s="772"/>
      <c r="Y143" s="772"/>
      <c r="Z143" s="772"/>
      <c r="AA143" s="772"/>
      <c r="AB143" s="772"/>
      <c r="AC143" s="772"/>
      <c r="AD143" s="772"/>
      <c r="AE143" s="772"/>
      <c r="AF143" s="772"/>
      <c r="AG143" s="772"/>
      <c r="AH143" s="772"/>
      <c r="AI143" s="772"/>
      <c r="AJ143" s="772"/>
      <c r="AK143" s="772"/>
      <c r="AL143" s="772"/>
      <c r="AM143" s="772"/>
      <c r="AN143" s="772"/>
      <c r="AO143" s="772"/>
      <c r="AP143" s="772"/>
      <c r="AQ143" s="772"/>
      <c r="AR143" s="772"/>
      <c r="AS143" s="772"/>
      <c r="AT143" s="772"/>
      <c r="AU143" s="772"/>
      <c r="AV143" s="772"/>
      <c r="AW143" s="772"/>
      <c r="AX143" s="772"/>
      <c r="AY143" s="772"/>
      <c r="AZ143" s="772"/>
      <c r="BA143" s="772"/>
      <c r="BB143" s="772"/>
      <c r="BC143" s="772"/>
      <c r="BD143" s="772"/>
      <c r="BE143" s="772"/>
      <c r="BF143" s="772"/>
      <c r="BG143" s="772"/>
      <c r="BH143" s="772"/>
      <c r="BI143" s="772"/>
      <c r="BJ143" s="768"/>
      <c r="BK143" s="768"/>
      <c r="BL143" s="768"/>
      <c r="BM143" s="224"/>
      <c r="BN143" s="224"/>
      <c r="BO143" s="224"/>
      <c r="BP143" s="224"/>
      <c r="BQ143" s="224"/>
      <c r="BR143" s="224"/>
    </row>
    <row r="144" spans="1:71" s="450" customFormat="1" ht="12.75">
      <c r="A144" s="667"/>
      <c r="B144" s="667"/>
      <c r="C144" s="667"/>
      <c r="D144" s="667"/>
      <c r="E144" s="667"/>
      <c r="F144" s="667"/>
      <c r="G144" s="667"/>
      <c r="H144" s="667"/>
      <c r="I144" s="667"/>
      <c r="J144" s="667"/>
      <c r="K144" s="667"/>
      <c r="L144" s="667"/>
      <c r="M144" s="667"/>
      <c r="N144" s="667"/>
      <c r="O144" s="667"/>
      <c r="P144" s="667"/>
      <c r="Q144" s="667"/>
      <c r="R144" s="50"/>
      <c r="S144" s="50"/>
      <c r="T144" s="50"/>
      <c r="U144" s="668"/>
      <c r="V144" s="668"/>
      <c r="W144" s="668"/>
      <c r="X144" s="668"/>
      <c r="Y144" s="668"/>
      <c r="Z144" s="668"/>
      <c r="AA144" s="668"/>
      <c r="AB144" s="668"/>
      <c r="AC144" s="668"/>
      <c r="AD144" s="668"/>
      <c r="AE144" s="668"/>
      <c r="AF144" s="668"/>
      <c r="AG144" s="668"/>
      <c r="AH144" s="668"/>
      <c r="AI144" s="668"/>
      <c r="AJ144" s="668"/>
      <c r="AK144" s="668"/>
      <c r="AL144" s="668"/>
      <c r="AM144" s="668"/>
      <c r="AN144" s="668"/>
      <c r="AO144" s="668"/>
      <c r="AP144" s="668"/>
      <c r="AQ144" s="668"/>
      <c r="AR144" s="668"/>
      <c r="AS144" s="668"/>
      <c r="AT144" s="668"/>
      <c r="AU144" s="668"/>
      <c r="AV144" s="668"/>
      <c r="AW144" s="668"/>
      <c r="AX144" s="668"/>
      <c r="AY144" s="668"/>
      <c r="AZ144" s="668"/>
      <c r="BA144" s="668"/>
      <c r="BB144" s="668"/>
      <c r="BC144" s="668"/>
      <c r="BD144" s="668"/>
      <c r="BE144" s="668"/>
      <c r="BF144" s="668"/>
      <c r="BG144" s="668"/>
      <c r="BH144" s="668"/>
      <c r="BI144" s="668"/>
      <c r="BJ144" s="668"/>
      <c r="BK144" s="668"/>
      <c r="BL144" s="576"/>
      <c r="BM144" s="576"/>
      <c r="BN144" s="576"/>
      <c r="BO144" s="576"/>
      <c r="BP144" s="576"/>
      <c r="BQ144" s="576"/>
      <c r="BR144" s="576"/>
      <c r="BS144" s="576"/>
    </row>
  </sheetData>
  <sheetProtection/>
  <mergeCells count="28">
    <mergeCell ref="A46:T46"/>
    <mergeCell ref="A56:B56"/>
    <mergeCell ref="A57:B57"/>
    <mergeCell ref="BU5:BY5"/>
    <mergeCell ref="A14:BG14"/>
    <mergeCell ref="A24:AB24"/>
    <mergeCell ref="BU26:BY26"/>
    <mergeCell ref="A44:BJ44"/>
    <mergeCell ref="A45:BO45"/>
    <mergeCell ref="A1:AS1"/>
    <mergeCell ref="A2:BG2"/>
    <mergeCell ref="BL2:BQ2"/>
    <mergeCell ref="A3:BG3"/>
    <mergeCell ref="BL4:BR4"/>
    <mergeCell ref="A122:BB122"/>
    <mergeCell ref="A111:AM111"/>
    <mergeCell ref="A52:B52"/>
    <mergeCell ref="A53:B53"/>
    <mergeCell ref="A54:B54"/>
    <mergeCell ref="A133:BB133"/>
    <mergeCell ref="A89:AM89"/>
    <mergeCell ref="A99:AP99"/>
    <mergeCell ref="A47:B47"/>
    <mergeCell ref="A48:B48"/>
    <mergeCell ref="A49:B49"/>
    <mergeCell ref="A50:B50"/>
    <mergeCell ref="A51:B51"/>
    <mergeCell ref="A55:B5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40" r:id="rId1"/>
  <colBreaks count="2" manualBreakCount="2">
    <brk id="21" min="1" max="59" man="1"/>
    <brk id="41" min="1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208"/>
  <sheetViews>
    <sheetView view="pageBreakPreview" zoomScale="60" zoomScalePageLayoutView="0" workbookViewId="0" topLeftCell="A1">
      <selection activeCell="B1" sqref="B1:X1"/>
    </sheetView>
  </sheetViews>
  <sheetFormatPr defaultColWidth="9.140625" defaultRowHeight="12.75"/>
  <cols>
    <col min="2" max="2" width="34.57421875" style="0" customWidth="1"/>
    <col min="3" max="5" width="22.28125" style="0" customWidth="1"/>
    <col min="6" max="7" width="16.8515625" style="0" customWidth="1"/>
    <col min="8" max="20" width="22.28125" style="0" customWidth="1"/>
    <col min="21" max="21" width="19.8515625" style="0" customWidth="1"/>
    <col min="22" max="22" width="17.28125" style="0" customWidth="1"/>
    <col min="23" max="23" width="32.28125" style="17" customWidth="1"/>
    <col min="24" max="24" width="25.421875" style="0" customWidth="1"/>
    <col min="25" max="25" width="11.57421875" style="0" bestFit="1" customWidth="1"/>
    <col min="26" max="26" width="12.28125" style="0" customWidth="1"/>
    <col min="27" max="27" width="12.57421875" style="0" bestFit="1" customWidth="1"/>
  </cols>
  <sheetData>
    <row r="1" spans="2:24" ht="54.75" customHeight="1">
      <c r="B1" s="1516" t="s">
        <v>198</v>
      </c>
      <c r="C1" s="1516"/>
      <c r="D1" s="1516"/>
      <c r="E1" s="1516"/>
      <c r="F1" s="1516"/>
      <c r="G1" s="1516"/>
      <c r="H1" s="1516"/>
      <c r="I1" s="1516"/>
      <c r="J1" s="1516"/>
      <c r="K1" s="1516"/>
      <c r="L1" s="1516"/>
      <c r="M1" s="1516"/>
      <c r="N1" s="1516"/>
      <c r="O1" s="1516"/>
      <c r="P1" s="1516"/>
      <c r="Q1" s="1516"/>
      <c r="R1" s="1516"/>
      <c r="S1" s="1516"/>
      <c r="T1" s="1516"/>
      <c r="U1" s="1516"/>
      <c r="V1" s="1516"/>
      <c r="W1" s="1516"/>
      <c r="X1" s="1516"/>
    </row>
    <row r="2" spans="2:24" ht="30">
      <c r="B2" s="441" t="s">
        <v>76</v>
      </c>
      <c r="C2" s="1520" t="s">
        <v>199</v>
      </c>
      <c r="D2" s="1521"/>
      <c r="E2" s="1521"/>
      <c r="F2" s="1521"/>
      <c r="G2" s="1521"/>
      <c r="H2" s="1521"/>
      <c r="I2" s="1521"/>
      <c r="J2" s="1521"/>
      <c r="K2" s="1521"/>
      <c r="L2" s="1521"/>
      <c r="M2" s="1521"/>
      <c r="N2" s="1521"/>
      <c r="O2" s="1521"/>
      <c r="P2" s="1521"/>
      <c r="Q2" s="1521"/>
      <c r="R2" s="1521"/>
      <c r="S2" s="1521"/>
      <c r="T2" s="1521"/>
      <c r="U2" s="1521"/>
      <c r="V2" s="1521"/>
      <c r="W2" s="1521"/>
      <c r="X2" s="1522"/>
    </row>
    <row r="3" spans="2:24" ht="12.75">
      <c r="B3" s="439"/>
      <c r="C3" s="439" t="s">
        <v>72</v>
      </c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66"/>
      <c r="V3" s="66"/>
      <c r="W3" s="440"/>
      <c r="X3" s="440"/>
    </row>
    <row r="4" spans="2:24" ht="12.75" customHeight="1">
      <c r="B4" s="67">
        <v>1</v>
      </c>
      <c r="C4" s="67">
        <v>2</v>
      </c>
      <c r="D4" s="67"/>
      <c r="E4" s="468"/>
      <c r="F4" s="468"/>
      <c r="G4" s="468"/>
      <c r="H4" s="466"/>
      <c r="I4" s="466"/>
      <c r="J4" s="466"/>
      <c r="K4" s="466"/>
      <c r="L4" s="466"/>
      <c r="M4" s="466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s="3" customFormat="1" ht="14.25" customHeight="1">
      <c r="A5" s="449"/>
      <c r="B5" s="1517" t="s">
        <v>102</v>
      </c>
      <c r="C5" s="1518"/>
      <c r="D5" s="1518"/>
      <c r="E5" s="1518"/>
      <c r="F5" s="1519"/>
      <c r="G5" s="438"/>
      <c r="H5" s="1517" t="s">
        <v>105</v>
      </c>
      <c r="I5" s="1518"/>
      <c r="J5" s="1518"/>
      <c r="K5" s="1518"/>
      <c r="L5" s="1518"/>
      <c r="M5" s="1518"/>
      <c r="N5" s="1518" t="s">
        <v>110</v>
      </c>
      <c r="O5" s="1518"/>
      <c r="P5" s="1518"/>
      <c r="Q5" s="1518"/>
      <c r="R5" s="1518"/>
      <c r="S5" s="1518"/>
      <c r="T5" s="1518"/>
      <c r="U5" s="464"/>
      <c r="V5" s="464"/>
      <c r="W5" s="464"/>
      <c r="X5" s="435"/>
    </row>
    <row r="6" spans="2:27" s="3" customFormat="1" ht="142.5">
      <c r="B6" s="76"/>
      <c r="C6" s="465" t="s">
        <v>101</v>
      </c>
      <c r="D6" s="77" t="s">
        <v>103</v>
      </c>
      <c r="E6" s="442" t="s">
        <v>197</v>
      </c>
      <c r="F6" s="442" t="s">
        <v>200</v>
      </c>
      <c r="G6" s="442" t="s">
        <v>201</v>
      </c>
      <c r="H6" s="437" t="s">
        <v>106</v>
      </c>
      <c r="I6" s="436" t="s">
        <v>107</v>
      </c>
      <c r="J6" s="436" t="s">
        <v>108</v>
      </c>
      <c r="K6" s="442" t="s">
        <v>197</v>
      </c>
      <c r="L6" s="442" t="s">
        <v>200</v>
      </c>
      <c r="M6" s="442" t="s">
        <v>201</v>
      </c>
      <c r="N6" s="436" t="s">
        <v>111</v>
      </c>
      <c r="O6" s="436" t="s">
        <v>112</v>
      </c>
      <c r="P6" s="73" t="s">
        <v>112</v>
      </c>
      <c r="Q6" s="74" t="s">
        <v>113</v>
      </c>
      <c r="R6" s="442" t="s">
        <v>197</v>
      </c>
      <c r="S6" s="442" t="s">
        <v>200</v>
      </c>
      <c r="T6" s="442" t="s">
        <v>201</v>
      </c>
      <c r="U6" s="442" t="s">
        <v>197</v>
      </c>
      <c r="V6" s="442" t="s">
        <v>200</v>
      </c>
      <c r="W6" s="442" t="s">
        <v>201</v>
      </c>
      <c r="X6" s="74"/>
      <c r="AA6" s="462"/>
    </row>
    <row r="7" spans="2:27" s="3" customFormat="1" ht="15">
      <c r="B7" s="76"/>
      <c r="C7" s="471"/>
      <c r="D7" s="472"/>
      <c r="E7" s="473"/>
      <c r="F7" s="467"/>
      <c r="G7" s="473"/>
      <c r="H7" s="474"/>
      <c r="I7" s="475"/>
      <c r="J7" s="475"/>
      <c r="K7" s="473"/>
      <c r="L7" s="467"/>
      <c r="M7" s="473"/>
      <c r="N7" s="475"/>
      <c r="O7" s="475"/>
      <c r="P7" s="476"/>
      <c r="Q7" s="477"/>
      <c r="R7" s="473"/>
      <c r="S7" s="467"/>
      <c r="T7" s="473"/>
      <c r="U7" s="473"/>
      <c r="V7" s="467"/>
      <c r="W7" s="473"/>
      <c r="X7" s="74"/>
      <c r="AA7" s="462"/>
    </row>
    <row r="8" spans="2:27" s="3" customFormat="1" ht="15">
      <c r="B8" s="76"/>
      <c r="C8" s="439" t="s">
        <v>72</v>
      </c>
      <c r="D8" s="439" t="s">
        <v>72</v>
      </c>
      <c r="E8" s="439" t="s">
        <v>72</v>
      </c>
      <c r="F8" s="467" t="s">
        <v>217</v>
      </c>
      <c r="G8" s="439" t="s">
        <v>72</v>
      </c>
      <c r="H8" s="439" t="s">
        <v>72</v>
      </c>
      <c r="I8" s="439" t="s">
        <v>72</v>
      </c>
      <c r="J8" s="439" t="s">
        <v>72</v>
      </c>
      <c r="K8" s="439" t="s">
        <v>72</v>
      </c>
      <c r="L8" s="467" t="s">
        <v>217</v>
      </c>
      <c r="M8" s="439" t="s">
        <v>72</v>
      </c>
      <c r="N8" s="439" t="s">
        <v>72</v>
      </c>
      <c r="O8" s="439" t="s">
        <v>72</v>
      </c>
      <c r="P8" s="439" t="s">
        <v>72</v>
      </c>
      <c r="Q8" s="439" t="s">
        <v>72</v>
      </c>
      <c r="R8" s="439" t="s">
        <v>72</v>
      </c>
      <c r="S8" s="467" t="s">
        <v>217</v>
      </c>
      <c r="T8" s="439" t="s">
        <v>72</v>
      </c>
      <c r="U8" s="439" t="s">
        <v>72</v>
      </c>
      <c r="V8" s="467" t="s">
        <v>217</v>
      </c>
      <c r="W8" s="439" t="s">
        <v>72</v>
      </c>
      <c r="X8" s="74"/>
      <c r="AA8" s="462"/>
    </row>
    <row r="9" spans="2:25" s="40" customFormat="1" ht="15">
      <c r="B9" s="59" t="s">
        <v>29</v>
      </c>
      <c r="C9" s="78" t="e">
        <f>' 2020 ШКОЛЫ  ДЕТИ'!#REF!</f>
        <v>#REF!</v>
      </c>
      <c r="D9" s="78" t="e">
        <f>' 2020 ШКОЛЫ  ДЕТИ'!#REF!</f>
        <v>#REF!</v>
      </c>
      <c r="E9" s="78" t="e">
        <f>C9+D9</f>
        <v>#REF!</v>
      </c>
      <c r="F9" s="78"/>
      <c r="G9" s="78" t="e">
        <f>E9/F9</f>
        <v>#REF!</v>
      </c>
      <c r="H9" s="78"/>
      <c r="I9" s="78"/>
      <c r="J9" s="78"/>
      <c r="K9" s="78">
        <f>H9+I9+J9</f>
        <v>0</v>
      </c>
      <c r="L9" s="78"/>
      <c r="M9" s="78" t="e">
        <f>K9/L9</f>
        <v>#DIV/0!</v>
      </c>
      <c r="N9" s="78"/>
      <c r="O9" s="78"/>
      <c r="P9" s="78"/>
      <c r="Q9" s="78"/>
      <c r="R9" s="78">
        <f>N9+O9+P9+Q9</f>
        <v>0</v>
      </c>
      <c r="S9" s="78"/>
      <c r="T9" s="78" t="e">
        <f>R9/S9</f>
        <v>#DIV/0!</v>
      </c>
      <c r="U9" s="69" t="e">
        <f>R9+K9+E9</f>
        <v>#REF!</v>
      </c>
      <c r="V9" s="74">
        <f>S9+L9+F9</f>
        <v>0</v>
      </c>
      <c r="W9" s="102" t="e">
        <f>U9/V9</f>
        <v>#REF!</v>
      </c>
      <c r="X9" s="69"/>
      <c r="Y9" s="36" t="e">
        <f>X9+X30+X51</f>
        <v>#DIV/0!</v>
      </c>
    </row>
    <row r="10" spans="2:24" s="40" customFormat="1" ht="15">
      <c r="B10" s="59" t="s">
        <v>30</v>
      </c>
      <c r="C10" s="78" t="e">
        <f>' 2020 ШКОЛЫ  ДЕТИ'!#REF!</f>
        <v>#REF!</v>
      </c>
      <c r="D10" s="78" t="e">
        <f>' 2020 ШКОЛЫ  ДЕТИ'!#REF!</f>
        <v>#REF!</v>
      </c>
      <c r="E10" s="78" t="e">
        <f aca="true" t="shared" si="0" ref="E10:E27">C10+D10</f>
        <v>#REF!</v>
      </c>
      <c r="F10" s="78"/>
      <c r="G10" s="78" t="e">
        <f aca="true" t="shared" si="1" ref="G10:G28">E10/F10</f>
        <v>#REF!</v>
      </c>
      <c r="H10" s="78"/>
      <c r="I10" s="78"/>
      <c r="J10" s="78"/>
      <c r="K10" s="78">
        <f aca="true" t="shared" si="2" ref="K10:K27">H10+I10+J10</f>
        <v>0</v>
      </c>
      <c r="L10" s="78"/>
      <c r="M10" s="78" t="e">
        <f aca="true" t="shared" si="3" ref="M10:M27">K10/L10</f>
        <v>#DIV/0!</v>
      </c>
      <c r="N10" s="78"/>
      <c r="O10" s="78"/>
      <c r="P10" s="78"/>
      <c r="Q10" s="78"/>
      <c r="R10" s="78">
        <f aca="true" t="shared" si="4" ref="R10:R27">N10+O10+P10+Q10</f>
        <v>0</v>
      </c>
      <c r="S10" s="78"/>
      <c r="T10" s="78" t="e">
        <f aca="true" t="shared" si="5" ref="T10:T27">R10/S10</f>
        <v>#DIV/0!</v>
      </c>
      <c r="U10" s="69" t="e">
        <f aca="true" t="shared" si="6" ref="U10:U27">R10+K10+E10</f>
        <v>#REF!</v>
      </c>
      <c r="V10" s="74">
        <f aca="true" t="shared" si="7" ref="V10:V27">S10+L10+F10</f>
        <v>0</v>
      </c>
      <c r="W10" s="102" t="e">
        <f aca="true" t="shared" si="8" ref="W10:W27">U10/V10</f>
        <v>#REF!</v>
      </c>
      <c r="X10" s="69"/>
    </row>
    <row r="11" spans="2:24" s="40" customFormat="1" ht="15">
      <c r="B11" s="59" t="s">
        <v>31</v>
      </c>
      <c r="C11" s="78" t="e">
        <f>' 2020 ШКОЛЫ  ДЕТИ'!#REF!</f>
        <v>#REF!</v>
      </c>
      <c r="D11" s="78" t="e">
        <f>' 2020 ШКОЛЫ  ДЕТИ'!#REF!</f>
        <v>#REF!</v>
      </c>
      <c r="E11" s="78" t="e">
        <f t="shared" si="0"/>
        <v>#REF!</v>
      </c>
      <c r="F11" s="78"/>
      <c r="G11" s="78" t="e">
        <f t="shared" si="1"/>
        <v>#REF!</v>
      </c>
      <c r="H11" s="78"/>
      <c r="I11" s="78"/>
      <c r="J11" s="78"/>
      <c r="K11" s="78">
        <f t="shared" si="2"/>
        <v>0</v>
      </c>
      <c r="L11" s="78"/>
      <c r="M11" s="78" t="e">
        <f t="shared" si="3"/>
        <v>#DIV/0!</v>
      </c>
      <c r="N11" s="78"/>
      <c r="O11" s="78"/>
      <c r="P11" s="78"/>
      <c r="Q11" s="78"/>
      <c r="R11" s="78">
        <f t="shared" si="4"/>
        <v>0</v>
      </c>
      <c r="S11" s="78"/>
      <c r="T11" s="78" t="e">
        <f t="shared" si="5"/>
        <v>#DIV/0!</v>
      </c>
      <c r="U11" s="69" t="e">
        <f t="shared" si="6"/>
        <v>#REF!</v>
      </c>
      <c r="V11" s="74">
        <f t="shared" si="7"/>
        <v>0</v>
      </c>
      <c r="W11" s="102" t="e">
        <f t="shared" si="8"/>
        <v>#REF!</v>
      </c>
      <c r="X11" s="69"/>
    </row>
    <row r="12" spans="2:24" s="40" customFormat="1" ht="15">
      <c r="B12" s="59" t="s">
        <v>32</v>
      </c>
      <c r="C12" s="78" t="e">
        <f>' 2020 ШКОЛЫ  ДЕТИ'!#REF!</f>
        <v>#REF!</v>
      </c>
      <c r="D12" s="78" t="e">
        <f>' 2020 ШКОЛЫ  ДЕТИ'!#REF!</f>
        <v>#REF!</v>
      </c>
      <c r="E12" s="78" t="e">
        <f t="shared" si="0"/>
        <v>#REF!</v>
      </c>
      <c r="F12" s="78"/>
      <c r="G12" s="78" t="e">
        <f t="shared" si="1"/>
        <v>#REF!</v>
      </c>
      <c r="H12" s="78"/>
      <c r="I12" s="78"/>
      <c r="J12" s="78"/>
      <c r="K12" s="78">
        <f t="shared" si="2"/>
        <v>0</v>
      </c>
      <c r="L12" s="78"/>
      <c r="M12" s="78" t="e">
        <f t="shared" si="3"/>
        <v>#DIV/0!</v>
      </c>
      <c r="N12" s="78"/>
      <c r="O12" s="78"/>
      <c r="P12" s="78"/>
      <c r="Q12" s="78"/>
      <c r="R12" s="78">
        <f t="shared" si="4"/>
        <v>0</v>
      </c>
      <c r="S12" s="78"/>
      <c r="T12" s="78" t="e">
        <f t="shared" si="5"/>
        <v>#DIV/0!</v>
      </c>
      <c r="U12" s="69" t="e">
        <f t="shared" si="6"/>
        <v>#REF!</v>
      </c>
      <c r="V12" s="74">
        <f t="shared" si="7"/>
        <v>0</v>
      </c>
      <c r="W12" s="102" t="e">
        <f t="shared" si="8"/>
        <v>#REF!</v>
      </c>
      <c r="X12" s="69"/>
    </row>
    <row r="13" spans="2:24" s="40" customFormat="1" ht="15">
      <c r="B13" s="59" t="s">
        <v>33</v>
      </c>
      <c r="C13" s="78" t="e">
        <f>' 2020 ШКОЛЫ  ДЕТИ'!#REF!</f>
        <v>#REF!</v>
      </c>
      <c r="D13" s="78" t="e">
        <f>' 2020 ШКОЛЫ  ДЕТИ'!#REF!</f>
        <v>#REF!</v>
      </c>
      <c r="E13" s="78" t="e">
        <f t="shared" si="0"/>
        <v>#REF!</v>
      </c>
      <c r="F13" s="78"/>
      <c r="G13" s="78" t="e">
        <f t="shared" si="1"/>
        <v>#REF!</v>
      </c>
      <c r="H13" s="78"/>
      <c r="I13" s="78"/>
      <c r="J13" s="78"/>
      <c r="K13" s="78">
        <f t="shared" si="2"/>
        <v>0</v>
      </c>
      <c r="L13" s="78"/>
      <c r="M13" s="78" t="e">
        <f t="shared" si="3"/>
        <v>#DIV/0!</v>
      </c>
      <c r="N13" s="78"/>
      <c r="O13" s="78"/>
      <c r="P13" s="78"/>
      <c r="Q13" s="78"/>
      <c r="R13" s="78">
        <f t="shared" si="4"/>
        <v>0</v>
      </c>
      <c r="S13" s="78"/>
      <c r="T13" s="78" t="e">
        <f t="shared" si="5"/>
        <v>#DIV/0!</v>
      </c>
      <c r="U13" s="69" t="e">
        <f t="shared" si="6"/>
        <v>#REF!</v>
      </c>
      <c r="V13" s="74">
        <f t="shared" si="7"/>
        <v>0</v>
      </c>
      <c r="W13" s="102" t="e">
        <f t="shared" si="8"/>
        <v>#REF!</v>
      </c>
      <c r="X13" s="69"/>
    </row>
    <row r="14" spans="2:24" s="40" customFormat="1" ht="15">
      <c r="B14" s="59" t="s">
        <v>34</v>
      </c>
      <c r="C14" s="78" t="e">
        <f>' 2020 ШКОЛЫ  ДЕТИ'!#REF!</f>
        <v>#REF!</v>
      </c>
      <c r="D14" s="78" t="e">
        <f>' 2020 ШКОЛЫ  ДЕТИ'!#REF!</f>
        <v>#REF!</v>
      </c>
      <c r="E14" s="78" t="e">
        <f t="shared" si="0"/>
        <v>#REF!</v>
      </c>
      <c r="F14" s="78"/>
      <c r="G14" s="78" t="e">
        <f t="shared" si="1"/>
        <v>#REF!</v>
      </c>
      <c r="H14" s="78"/>
      <c r="I14" s="78"/>
      <c r="J14" s="78"/>
      <c r="K14" s="78">
        <f t="shared" si="2"/>
        <v>0</v>
      </c>
      <c r="L14" s="78"/>
      <c r="M14" s="78" t="e">
        <f t="shared" si="3"/>
        <v>#DIV/0!</v>
      </c>
      <c r="N14" s="78"/>
      <c r="O14" s="78"/>
      <c r="P14" s="78"/>
      <c r="Q14" s="78"/>
      <c r="R14" s="78">
        <f t="shared" si="4"/>
        <v>0</v>
      </c>
      <c r="S14" s="78"/>
      <c r="T14" s="78" t="e">
        <f t="shared" si="5"/>
        <v>#DIV/0!</v>
      </c>
      <c r="U14" s="69" t="e">
        <f t="shared" si="6"/>
        <v>#REF!</v>
      </c>
      <c r="V14" s="74">
        <f t="shared" si="7"/>
        <v>0</v>
      </c>
      <c r="W14" s="102" t="e">
        <f t="shared" si="8"/>
        <v>#REF!</v>
      </c>
      <c r="X14" s="69"/>
    </row>
    <row r="15" spans="2:24" s="40" customFormat="1" ht="15">
      <c r="B15" s="59" t="s">
        <v>35</v>
      </c>
      <c r="C15" s="78" t="e">
        <f>' 2020 ШКОЛЫ  ДЕТИ'!#REF!</f>
        <v>#REF!</v>
      </c>
      <c r="D15" s="78" t="e">
        <f>' 2020 ШКОЛЫ  ДЕТИ'!#REF!</f>
        <v>#REF!</v>
      </c>
      <c r="E15" s="78" t="e">
        <f t="shared" si="0"/>
        <v>#REF!</v>
      </c>
      <c r="F15" s="78"/>
      <c r="G15" s="78" t="e">
        <f t="shared" si="1"/>
        <v>#REF!</v>
      </c>
      <c r="H15" s="78"/>
      <c r="I15" s="78"/>
      <c r="J15" s="78"/>
      <c r="K15" s="78">
        <f t="shared" si="2"/>
        <v>0</v>
      </c>
      <c r="L15" s="78"/>
      <c r="M15" s="78" t="e">
        <f t="shared" si="3"/>
        <v>#DIV/0!</v>
      </c>
      <c r="N15" s="78"/>
      <c r="O15" s="78"/>
      <c r="P15" s="78"/>
      <c r="Q15" s="78"/>
      <c r="R15" s="78">
        <f t="shared" si="4"/>
        <v>0</v>
      </c>
      <c r="S15" s="78"/>
      <c r="T15" s="78" t="e">
        <f t="shared" si="5"/>
        <v>#DIV/0!</v>
      </c>
      <c r="U15" s="69" t="e">
        <f t="shared" si="6"/>
        <v>#REF!</v>
      </c>
      <c r="V15" s="74">
        <f t="shared" si="7"/>
        <v>0</v>
      </c>
      <c r="W15" s="102" t="e">
        <f t="shared" si="8"/>
        <v>#REF!</v>
      </c>
      <c r="X15" s="69"/>
    </row>
    <row r="16" spans="2:24" s="40" customFormat="1" ht="15">
      <c r="B16" s="59" t="s">
        <v>73</v>
      </c>
      <c r="C16" s="78" t="e">
        <f>' 2020 ШКОЛЫ  ДЕТИ'!#REF!</f>
        <v>#REF!</v>
      </c>
      <c r="D16" s="78" t="e">
        <f>' 2020 ШКОЛЫ  ДЕТИ'!#REF!</f>
        <v>#REF!</v>
      </c>
      <c r="E16" s="78" t="e">
        <f t="shared" si="0"/>
        <v>#REF!</v>
      </c>
      <c r="F16" s="78"/>
      <c r="G16" s="78" t="e">
        <f t="shared" si="1"/>
        <v>#REF!</v>
      </c>
      <c r="H16" s="78"/>
      <c r="I16" s="78"/>
      <c r="J16" s="78"/>
      <c r="K16" s="78">
        <f t="shared" si="2"/>
        <v>0</v>
      </c>
      <c r="L16" s="78"/>
      <c r="M16" s="78" t="e">
        <f t="shared" si="3"/>
        <v>#DIV/0!</v>
      </c>
      <c r="N16" s="78"/>
      <c r="O16" s="78"/>
      <c r="P16" s="78"/>
      <c r="Q16" s="78"/>
      <c r="R16" s="78">
        <f t="shared" si="4"/>
        <v>0</v>
      </c>
      <c r="S16" s="78"/>
      <c r="T16" s="78" t="e">
        <f t="shared" si="5"/>
        <v>#DIV/0!</v>
      </c>
      <c r="U16" s="69" t="e">
        <f t="shared" si="6"/>
        <v>#REF!</v>
      </c>
      <c r="V16" s="74">
        <f t="shared" si="7"/>
        <v>0</v>
      </c>
      <c r="W16" s="102" t="e">
        <f t="shared" si="8"/>
        <v>#REF!</v>
      </c>
      <c r="X16" s="69"/>
    </row>
    <row r="17" spans="2:24" s="40" customFormat="1" ht="15">
      <c r="B17" s="59" t="s">
        <v>37</v>
      </c>
      <c r="C17" s="78" t="e">
        <f>' 2020 ШКОЛЫ  ДЕТИ'!#REF!</f>
        <v>#REF!</v>
      </c>
      <c r="D17" s="78" t="e">
        <f>' 2020 ШКОЛЫ  ДЕТИ'!#REF!</f>
        <v>#REF!</v>
      </c>
      <c r="E17" s="78" t="e">
        <f t="shared" si="0"/>
        <v>#REF!</v>
      </c>
      <c r="F17" s="78"/>
      <c r="G17" s="78" t="e">
        <f t="shared" si="1"/>
        <v>#REF!</v>
      </c>
      <c r="H17" s="78"/>
      <c r="I17" s="78"/>
      <c r="J17" s="78"/>
      <c r="K17" s="78">
        <f t="shared" si="2"/>
        <v>0</v>
      </c>
      <c r="L17" s="78"/>
      <c r="M17" s="78" t="e">
        <f t="shared" si="3"/>
        <v>#DIV/0!</v>
      </c>
      <c r="N17" s="78"/>
      <c r="O17" s="78"/>
      <c r="P17" s="78"/>
      <c r="Q17" s="78"/>
      <c r="R17" s="78">
        <f t="shared" si="4"/>
        <v>0</v>
      </c>
      <c r="S17" s="78"/>
      <c r="T17" s="78" t="e">
        <f t="shared" si="5"/>
        <v>#DIV/0!</v>
      </c>
      <c r="U17" s="69" t="e">
        <f t="shared" si="6"/>
        <v>#REF!</v>
      </c>
      <c r="V17" s="74">
        <f t="shared" si="7"/>
        <v>0</v>
      </c>
      <c r="W17" s="102" t="e">
        <f t="shared" si="8"/>
        <v>#REF!</v>
      </c>
      <c r="X17" s="69"/>
    </row>
    <row r="18" spans="2:24" s="40" customFormat="1" ht="15">
      <c r="B18" s="59" t="s">
        <v>74</v>
      </c>
      <c r="C18" s="78" t="e">
        <f>' 2020 ШКОЛЫ  ДЕТИ'!#REF!</f>
        <v>#REF!</v>
      </c>
      <c r="D18" s="78" t="e">
        <f>' 2020 ШКОЛЫ  ДЕТИ'!#REF!</f>
        <v>#REF!</v>
      </c>
      <c r="E18" s="78" t="e">
        <f t="shared" si="0"/>
        <v>#REF!</v>
      </c>
      <c r="F18" s="78"/>
      <c r="G18" s="78" t="e">
        <f t="shared" si="1"/>
        <v>#REF!</v>
      </c>
      <c r="H18" s="78"/>
      <c r="I18" s="78"/>
      <c r="J18" s="78"/>
      <c r="K18" s="78">
        <f t="shared" si="2"/>
        <v>0</v>
      </c>
      <c r="L18" s="78"/>
      <c r="M18" s="78" t="e">
        <f t="shared" si="3"/>
        <v>#DIV/0!</v>
      </c>
      <c r="N18" s="78"/>
      <c r="O18" s="78"/>
      <c r="P18" s="78"/>
      <c r="Q18" s="78"/>
      <c r="R18" s="78">
        <f t="shared" si="4"/>
        <v>0</v>
      </c>
      <c r="S18" s="78"/>
      <c r="T18" s="78" t="e">
        <f t="shared" si="5"/>
        <v>#DIV/0!</v>
      </c>
      <c r="U18" s="69" t="e">
        <f t="shared" si="6"/>
        <v>#REF!</v>
      </c>
      <c r="V18" s="74">
        <f t="shared" si="7"/>
        <v>0</v>
      </c>
      <c r="W18" s="102" t="e">
        <f t="shared" si="8"/>
        <v>#REF!</v>
      </c>
      <c r="X18" s="69"/>
    </row>
    <row r="19" spans="2:24" s="40" customFormat="1" ht="15">
      <c r="B19" s="59" t="s">
        <v>75</v>
      </c>
      <c r="C19" s="78" t="e">
        <f>' 2020 ШКОЛЫ  ДЕТИ'!#REF!</f>
        <v>#REF!</v>
      </c>
      <c r="D19" s="78" t="e">
        <f>' 2020 ШКОЛЫ  ДЕТИ'!#REF!</f>
        <v>#REF!</v>
      </c>
      <c r="E19" s="78" t="e">
        <f t="shared" si="0"/>
        <v>#REF!</v>
      </c>
      <c r="F19" s="78"/>
      <c r="G19" s="78" t="e">
        <f t="shared" si="1"/>
        <v>#REF!</v>
      </c>
      <c r="H19" s="78"/>
      <c r="I19" s="78"/>
      <c r="J19" s="78"/>
      <c r="K19" s="78">
        <f t="shared" si="2"/>
        <v>0</v>
      </c>
      <c r="L19" s="78"/>
      <c r="M19" s="78" t="e">
        <f t="shared" si="3"/>
        <v>#DIV/0!</v>
      </c>
      <c r="N19" s="78"/>
      <c r="O19" s="78"/>
      <c r="P19" s="78"/>
      <c r="Q19" s="78"/>
      <c r="R19" s="78">
        <f t="shared" si="4"/>
        <v>0</v>
      </c>
      <c r="S19" s="78"/>
      <c r="T19" s="78" t="e">
        <f t="shared" si="5"/>
        <v>#DIV/0!</v>
      </c>
      <c r="U19" s="69" t="e">
        <f t="shared" si="6"/>
        <v>#REF!</v>
      </c>
      <c r="V19" s="74">
        <f t="shared" si="7"/>
        <v>0</v>
      </c>
      <c r="W19" s="102" t="e">
        <f t="shared" si="8"/>
        <v>#REF!</v>
      </c>
      <c r="X19" s="69"/>
    </row>
    <row r="20" spans="2:24" s="40" customFormat="1" ht="15">
      <c r="B20" s="59" t="s">
        <v>40</v>
      </c>
      <c r="C20" s="78" t="e">
        <f>' 2020 ШКОЛЫ  ДЕТИ'!#REF!</f>
        <v>#REF!</v>
      </c>
      <c r="D20" s="78" t="e">
        <f>' 2020 ШКОЛЫ  ДЕТИ'!#REF!</f>
        <v>#REF!</v>
      </c>
      <c r="E20" s="78" t="e">
        <f t="shared" si="0"/>
        <v>#REF!</v>
      </c>
      <c r="F20" s="78"/>
      <c r="G20" s="78" t="e">
        <f t="shared" si="1"/>
        <v>#REF!</v>
      </c>
      <c r="H20" s="78"/>
      <c r="I20" s="78"/>
      <c r="J20" s="78"/>
      <c r="K20" s="78">
        <f t="shared" si="2"/>
        <v>0</v>
      </c>
      <c r="L20" s="78"/>
      <c r="M20" s="78" t="e">
        <f t="shared" si="3"/>
        <v>#DIV/0!</v>
      </c>
      <c r="N20" s="78"/>
      <c r="O20" s="78"/>
      <c r="P20" s="78"/>
      <c r="Q20" s="78"/>
      <c r="R20" s="78">
        <f t="shared" si="4"/>
        <v>0</v>
      </c>
      <c r="S20" s="78"/>
      <c r="T20" s="78" t="e">
        <f t="shared" si="5"/>
        <v>#DIV/0!</v>
      </c>
      <c r="U20" s="69" t="e">
        <f t="shared" si="6"/>
        <v>#REF!</v>
      </c>
      <c r="V20" s="74">
        <f t="shared" si="7"/>
        <v>0</v>
      </c>
      <c r="W20" s="102" t="e">
        <f t="shared" si="8"/>
        <v>#REF!</v>
      </c>
      <c r="X20" s="69"/>
    </row>
    <row r="21" spans="2:24" s="40" customFormat="1" ht="15">
      <c r="B21" s="59" t="s">
        <v>42</v>
      </c>
      <c r="C21" s="78" t="e">
        <f>' 2020 ШКОЛЫ  ДЕТИ'!#REF!</f>
        <v>#REF!</v>
      </c>
      <c r="D21" s="78" t="e">
        <f>' 2020 ШКОЛЫ  ДЕТИ'!#REF!</f>
        <v>#REF!</v>
      </c>
      <c r="E21" s="78" t="e">
        <f t="shared" si="0"/>
        <v>#REF!</v>
      </c>
      <c r="F21" s="78"/>
      <c r="G21" s="78" t="e">
        <f t="shared" si="1"/>
        <v>#REF!</v>
      </c>
      <c r="H21" s="78"/>
      <c r="I21" s="78"/>
      <c r="J21" s="78"/>
      <c r="K21" s="78">
        <f t="shared" si="2"/>
        <v>0</v>
      </c>
      <c r="L21" s="78"/>
      <c r="M21" s="78" t="e">
        <f t="shared" si="3"/>
        <v>#DIV/0!</v>
      </c>
      <c r="N21" s="78"/>
      <c r="O21" s="78"/>
      <c r="P21" s="78"/>
      <c r="Q21" s="78"/>
      <c r="R21" s="78">
        <f t="shared" si="4"/>
        <v>0</v>
      </c>
      <c r="S21" s="78"/>
      <c r="T21" s="78" t="e">
        <f t="shared" si="5"/>
        <v>#DIV/0!</v>
      </c>
      <c r="U21" s="69" t="e">
        <f t="shared" si="6"/>
        <v>#REF!</v>
      </c>
      <c r="V21" s="74">
        <f t="shared" si="7"/>
        <v>0</v>
      </c>
      <c r="W21" s="102" t="e">
        <f t="shared" si="8"/>
        <v>#REF!</v>
      </c>
      <c r="X21" s="69"/>
    </row>
    <row r="22" spans="2:24" s="40" customFormat="1" ht="15">
      <c r="B22" s="59" t="s">
        <v>41</v>
      </c>
      <c r="C22" s="78" t="e">
        <f>' 2020 ШКОЛЫ  ДЕТИ'!#REF!</f>
        <v>#REF!</v>
      </c>
      <c r="D22" s="78" t="e">
        <f>' 2020 ШКОЛЫ  ДЕТИ'!#REF!</f>
        <v>#REF!</v>
      </c>
      <c r="E22" s="78" t="e">
        <f t="shared" si="0"/>
        <v>#REF!</v>
      </c>
      <c r="F22" s="78"/>
      <c r="G22" s="78" t="e">
        <f t="shared" si="1"/>
        <v>#REF!</v>
      </c>
      <c r="H22" s="78"/>
      <c r="I22" s="78"/>
      <c r="J22" s="78"/>
      <c r="K22" s="78">
        <f t="shared" si="2"/>
        <v>0</v>
      </c>
      <c r="L22" s="78"/>
      <c r="M22" s="78" t="e">
        <f t="shared" si="3"/>
        <v>#DIV/0!</v>
      </c>
      <c r="N22" s="78"/>
      <c r="O22" s="78"/>
      <c r="P22" s="78"/>
      <c r="Q22" s="78"/>
      <c r="R22" s="78">
        <f t="shared" si="4"/>
        <v>0</v>
      </c>
      <c r="S22" s="78"/>
      <c r="T22" s="78" t="e">
        <f t="shared" si="5"/>
        <v>#DIV/0!</v>
      </c>
      <c r="U22" s="69" t="e">
        <f t="shared" si="6"/>
        <v>#REF!</v>
      </c>
      <c r="V22" s="74">
        <f t="shared" si="7"/>
        <v>0</v>
      </c>
      <c r="W22" s="102" t="e">
        <f t="shared" si="8"/>
        <v>#REF!</v>
      </c>
      <c r="X22" s="69"/>
    </row>
    <row r="23" spans="2:24" s="40" customFormat="1" ht="15">
      <c r="B23" s="59" t="s">
        <v>43</v>
      </c>
      <c r="C23" s="78" t="e">
        <f>' 2020 ШКОЛЫ  ДЕТИ'!#REF!</f>
        <v>#REF!</v>
      </c>
      <c r="D23" s="78" t="e">
        <f>' 2020 ШКОЛЫ  ДЕТИ'!#REF!</f>
        <v>#REF!</v>
      </c>
      <c r="E23" s="78" t="e">
        <f t="shared" si="0"/>
        <v>#REF!</v>
      </c>
      <c r="F23" s="78"/>
      <c r="G23" s="78" t="e">
        <f t="shared" si="1"/>
        <v>#REF!</v>
      </c>
      <c r="H23" s="78"/>
      <c r="I23" s="78"/>
      <c r="J23" s="78"/>
      <c r="K23" s="78">
        <f t="shared" si="2"/>
        <v>0</v>
      </c>
      <c r="L23" s="78"/>
      <c r="M23" s="78" t="e">
        <f t="shared" si="3"/>
        <v>#DIV/0!</v>
      </c>
      <c r="N23" s="78"/>
      <c r="O23" s="78"/>
      <c r="P23" s="78"/>
      <c r="Q23" s="78"/>
      <c r="R23" s="78">
        <f t="shared" si="4"/>
        <v>0</v>
      </c>
      <c r="S23" s="78"/>
      <c r="T23" s="78" t="e">
        <f t="shared" si="5"/>
        <v>#DIV/0!</v>
      </c>
      <c r="U23" s="69" t="e">
        <f t="shared" si="6"/>
        <v>#REF!</v>
      </c>
      <c r="V23" s="74">
        <f t="shared" si="7"/>
        <v>0</v>
      </c>
      <c r="W23" s="102" t="e">
        <f t="shared" si="8"/>
        <v>#REF!</v>
      </c>
      <c r="X23" s="69"/>
    </row>
    <row r="24" spans="2:24" s="40" customFormat="1" ht="15">
      <c r="B24" s="59" t="s">
        <v>24</v>
      </c>
      <c r="C24" s="78" t="e">
        <f>' 2020 ШКОЛЫ  ДЕТИ'!#REF!</f>
        <v>#REF!</v>
      </c>
      <c r="D24" s="78" t="e">
        <f>' 2020 ШКОЛЫ  ДЕТИ'!#REF!</f>
        <v>#REF!</v>
      </c>
      <c r="E24" s="78" t="e">
        <f t="shared" si="0"/>
        <v>#REF!</v>
      </c>
      <c r="F24" s="78"/>
      <c r="G24" s="78" t="e">
        <f t="shared" si="1"/>
        <v>#REF!</v>
      </c>
      <c r="H24" s="78"/>
      <c r="I24" s="78"/>
      <c r="J24" s="78"/>
      <c r="K24" s="78">
        <f t="shared" si="2"/>
        <v>0</v>
      </c>
      <c r="L24" s="78"/>
      <c r="M24" s="78" t="e">
        <f t="shared" si="3"/>
        <v>#DIV/0!</v>
      </c>
      <c r="N24" s="78"/>
      <c r="O24" s="78"/>
      <c r="P24" s="78"/>
      <c r="Q24" s="78"/>
      <c r="R24" s="78">
        <f t="shared" si="4"/>
        <v>0</v>
      </c>
      <c r="S24" s="78"/>
      <c r="T24" s="78" t="e">
        <f t="shared" si="5"/>
        <v>#DIV/0!</v>
      </c>
      <c r="U24" s="69" t="e">
        <f t="shared" si="6"/>
        <v>#REF!</v>
      </c>
      <c r="V24" s="74">
        <f t="shared" si="7"/>
        <v>0</v>
      </c>
      <c r="W24" s="102" t="e">
        <f t="shared" si="8"/>
        <v>#REF!</v>
      </c>
      <c r="X24" s="69"/>
    </row>
    <row r="25" spans="2:24" s="40" customFormat="1" ht="15">
      <c r="B25" s="59" t="s">
        <v>44</v>
      </c>
      <c r="C25" s="78" t="e">
        <f>' 2020 ШКОЛЫ  ДЕТИ'!#REF!</f>
        <v>#REF!</v>
      </c>
      <c r="D25" s="78" t="e">
        <f>' 2020 ШКОЛЫ  ДЕТИ'!#REF!</f>
        <v>#REF!</v>
      </c>
      <c r="E25" s="78" t="e">
        <f t="shared" si="0"/>
        <v>#REF!</v>
      </c>
      <c r="F25" s="78"/>
      <c r="G25" s="78" t="e">
        <f t="shared" si="1"/>
        <v>#REF!</v>
      </c>
      <c r="H25" s="78"/>
      <c r="I25" s="78"/>
      <c r="J25" s="78"/>
      <c r="K25" s="78">
        <f t="shared" si="2"/>
        <v>0</v>
      </c>
      <c r="L25" s="78"/>
      <c r="M25" s="78" t="e">
        <f t="shared" si="3"/>
        <v>#DIV/0!</v>
      </c>
      <c r="N25" s="78"/>
      <c r="O25" s="78"/>
      <c r="P25" s="78"/>
      <c r="Q25" s="78"/>
      <c r="R25" s="78">
        <f t="shared" si="4"/>
        <v>0</v>
      </c>
      <c r="S25" s="78"/>
      <c r="T25" s="78" t="e">
        <f t="shared" si="5"/>
        <v>#DIV/0!</v>
      </c>
      <c r="U25" s="69" t="e">
        <f t="shared" si="6"/>
        <v>#REF!</v>
      </c>
      <c r="V25" s="74">
        <f t="shared" si="7"/>
        <v>0</v>
      </c>
      <c r="W25" s="102" t="e">
        <f t="shared" si="8"/>
        <v>#REF!</v>
      </c>
      <c r="X25" s="69"/>
    </row>
    <row r="26" spans="2:24" s="40" customFormat="1" ht="15">
      <c r="B26" s="59" t="s">
        <v>45</v>
      </c>
      <c r="C26" s="78" t="e">
        <f>' 2020 ШКОЛЫ  ДЕТИ'!#REF!</f>
        <v>#REF!</v>
      </c>
      <c r="D26" s="78" t="e">
        <f>' 2020 ШКОЛЫ  ДЕТИ'!#REF!</f>
        <v>#REF!</v>
      </c>
      <c r="E26" s="78" t="e">
        <f t="shared" si="0"/>
        <v>#REF!</v>
      </c>
      <c r="F26" s="78"/>
      <c r="G26" s="78" t="e">
        <f t="shared" si="1"/>
        <v>#REF!</v>
      </c>
      <c r="H26" s="78"/>
      <c r="I26" s="78"/>
      <c r="J26" s="78"/>
      <c r="K26" s="78">
        <f t="shared" si="2"/>
        <v>0</v>
      </c>
      <c r="L26" s="78"/>
      <c r="M26" s="78" t="e">
        <f t="shared" si="3"/>
        <v>#DIV/0!</v>
      </c>
      <c r="N26" s="78"/>
      <c r="O26" s="78"/>
      <c r="P26" s="78"/>
      <c r="Q26" s="78"/>
      <c r="R26" s="78">
        <f t="shared" si="4"/>
        <v>0</v>
      </c>
      <c r="S26" s="78"/>
      <c r="T26" s="78" t="e">
        <f t="shared" si="5"/>
        <v>#DIV/0!</v>
      </c>
      <c r="U26" s="69" t="e">
        <f t="shared" si="6"/>
        <v>#REF!</v>
      </c>
      <c r="V26" s="74">
        <f t="shared" si="7"/>
        <v>0</v>
      </c>
      <c r="W26" s="102" t="e">
        <f t="shared" si="8"/>
        <v>#REF!</v>
      </c>
      <c r="X26" s="69"/>
    </row>
    <row r="27" spans="2:24" s="40" customFormat="1" ht="15">
      <c r="B27" s="59" t="s">
        <v>202</v>
      </c>
      <c r="C27" s="78"/>
      <c r="D27" s="78"/>
      <c r="E27" s="78">
        <f t="shared" si="0"/>
        <v>0</v>
      </c>
      <c r="F27" s="78"/>
      <c r="G27" s="78" t="e">
        <f t="shared" si="1"/>
        <v>#DIV/0!</v>
      </c>
      <c r="H27" s="78"/>
      <c r="I27" s="78"/>
      <c r="J27" s="78"/>
      <c r="K27" s="78">
        <f t="shared" si="2"/>
        <v>0</v>
      </c>
      <c r="L27" s="78"/>
      <c r="M27" s="78" t="e">
        <f t="shared" si="3"/>
        <v>#DIV/0!</v>
      </c>
      <c r="N27" s="78"/>
      <c r="O27" s="78"/>
      <c r="P27" s="78"/>
      <c r="Q27" s="78"/>
      <c r="R27" s="78">
        <f t="shared" si="4"/>
        <v>0</v>
      </c>
      <c r="S27" s="78"/>
      <c r="T27" s="78" t="e">
        <f t="shared" si="5"/>
        <v>#DIV/0!</v>
      </c>
      <c r="U27" s="69">
        <f t="shared" si="6"/>
        <v>0</v>
      </c>
      <c r="V27" s="74">
        <f t="shared" si="7"/>
        <v>0</v>
      </c>
      <c r="W27" s="102" t="e">
        <f t="shared" si="8"/>
        <v>#DIV/0!</v>
      </c>
      <c r="X27" s="69"/>
    </row>
    <row r="28" spans="2:24" s="40" customFormat="1" ht="15">
      <c r="B28" s="59"/>
      <c r="C28" s="78" t="e">
        <f>SUM(C9:C27)</f>
        <v>#REF!</v>
      </c>
      <c r="D28" s="78" t="e">
        <f>SUM(D9:D27)</f>
        <v>#REF!</v>
      </c>
      <c r="E28" s="78" t="e">
        <f>SUM(E9:E27)</f>
        <v>#REF!</v>
      </c>
      <c r="F28" s="78">
        <f>SUM(F9:F27)</f>
        <v>0</v>
      </c>
      <c r="G28" s="78" t="e">
        <f t="shared" si="1"/>
        <v>#REF!</v>
      </c>
      <c r="H28" s="78">
        <f aca="true" t="shared" si="9" ref="H28:W28">SUM(H9:H27)</f>
        <v>0</v>
      </c>
      <c r="I28" s="78">
        <f t="shared" si="9"/>
        <v>0</v>
      </c>
      <c r="J28" s="78">
        <f t="shared" si="9"/>
        <v>0</v>
      </c>
      <c r="K28" s="78">
        <f t="shared" si="9"/>
        <v>0</v>
      </c>
      <c r="L28" s="78">
        <f t="shared" si="9"/>
        <v>0</v>
      </c>
      <c r="M28" s="78" t="e">
        <f t="shared" si="9"/>
        <v>#DIV/0!</v>
      </c>
      <c r="N28" s="78">
        <f t="shared" si="9"/>
        <v>0</v>
      </c>
      <c r="O28" s="78">
        <f t="shared" si="9"/>
        <v>0</v>
      </c>
      <c r="P28" s="78">
        <f t="shared" si="9"/>
        <v>0</v>
      </c>
      <c r="Q28" s="78">
        <f t="shared" si="9"/>
        <v>0</v>
      </c>
      <c r="R28" s="78">
        <f t="shared" si="9"/>
        <v>0</v>
      </c>
      <c r="S28" s="78">
        <f t="shared" si="9"/>
        <v>0</v>
      </c>
      <c r="T28" s="78" t="e">
        <f t="shared" si="9"/>
        <v>#DIV/0!</v>
      </c>
      <c r="U28" s="78" t="e">
        <f t="shared" si="9"/>
        <v>#REF!</v>
      </c>
      <c r="V28" s="78">
        <f t="shared" si="9"/>
        <v>0</v>
      </c>
      <c r="W28" s="78" t="e">
        <f t="shared" si="9"/>
        <v>#REF!</v>
      </c>
      <c r="X28" s="78"/>
    </row>
    <row r="29" spans="2:24" s="3" customFormat="1" ht="68.25" customHeight="1" hidden="1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74">
        <f aca="true" t="shared" si="10" ref="V29:V48">C29+U29</f>
        <v>0</v>
      </c>
      <c r="W29" s="101"/>
      <c r="X29" s="69" t="e">
        <f aca="true" t="shared" si="11" ref="X29:X48">V29/W29</f>
        <v>#DIV/0!</v>
      </c>
    </row>
    <row r="30" spans="2:24" s="40" customFormat="1" ht="15" hidden="1">
      <c r="B30" s="59" t="s">
        <v>29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69"/>
      <c r="V30" s="74">
        <f t="shared" si="10"/>
        <v>0</v>
      </c>
      <c r="W30" s="102"/>
      <c r="X30" s="69" t="e">
        <f t="shared" si="11"/>
        <v>#DIV/0!</v>
      </c>
    </row>
    <row r="31" spans="2:24" s="40" customFormat="1" ht="15" hidden="1">
      <c r="B31" s="59" t="s">
        <v>30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69"/>
      <c r="V31" s="74">
        <f t="shared" si="10"/>
        <v>0</v>
      </c>
      <c r="W31" s="102"/>
      <c r="X31" s="69" t="e">
        <f t="shared" si="11"/>
        <v>#DIV/0!</v>
      </c>
    </row>
    <row r="32" spans="2:24" s="40" customFormat="1" ht="15" hidden="1">
      <c r="B32" s="59" t="s">
        <v>31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69"/>
      <c r="V32" s="74">
        <f t="shared" si="10"/>
        <v>0</v>
      </c>
      <c r="W32" s="102"/>
      <c r="X32" s="69" t="e">
        <f t="shared" si="11"/>
        <v>#DIV/0!</v>
      </c>
    </row>
    <row r="33" spans="2:24" s="40" customFormat="1" ht="15" hidden="1">
      <c r="B33" s="59" t="s">
        <v>32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69"/>
      <c r="V33" s="74">
        <f t="shared" si="10"/>
        <v>0</v>
      </c>
      <c r="W33" s="102"/>
      <c r="X33" s="69" t="e">
        <f t="shared" si="11"/>
        <v>#DIV/0!</v>
      </c>
    </row>
    <row r="34" spans="2:24" s="40" customFormat="1" ht="15" hidden="1">
      <c r="B34" s="59" t="s">
        <v>33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69"/>
      <c r="V34" s="74">
        <f t="shared" si="10"/>
        <v>0</v>
      </c>
      <c r="W34" s="102"/>
      <c r="X34" s="69" t="e">
        <f t="shared" si="11"/>
        <v>#DIV/0!</v>
      </c>
    </row>
    <row r="35" spans="2:24" s="40" customFormat="1" ht="15" hidden="1">
      <c r="B35" s="59" t="s">
        <v>34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69"/>
      <c r="V35" s="74">
        <f t="shared" si="10"/>
        <v>0</v>
      </c>
      <c r="W35" s="102"/>
      <c r="X35" s="69" t="e">
        <f t="shared" si="11"/>
        <v>#DIV/0!</v>
      </c>
    </row>
    <row r="36" spans="2:24" s="40" customFormat="1" ht="15" hidden="1">
      <c r="B36" s="59" t="s">
        <v>35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69"/>
      <c r="V36" s="74">
        <f t="shared" si="10"/>
        <v>0</v>
      </c>
      <c r="W36" s="102"/>
      <c r="X36" s="69" t="e">
        <f t="shared" si="11"/>
        <v>#DIV/0!</v>
      </c>
    </row>
    <row r="37" spans="2:24" s="40" customFormat="1" ht="15" hidden="1">
      <c r="B37" s="59" t="s">
        <v>73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69"/>
      <c r="V37" s="74">
        <f t="shared" si="10"/>
        <v>0</v>
      </c>
      <c r="W37" s="102"/>
      <c r="X37" s="69" t="e">
        <f t="shared" si="11"/>
        <v>#DIV/0!</v>
      </c>
    </row>
    <row r="38" spans="2:24" s="40" customFormat="1" ht="15" hidden="1">
      <c r="B38" s="59" t="s">
        <v>37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9"/>
      <c r="V38" s="74">
        <f t="shared" si="10"/>
        <v>0</v>
      </c>
      <c r="W38" s="102"/>
      <c r="X38" s="69" t="e">
        <f t="shared" si="11"/>
        <v>#DIV/0!</v>
      </c>
    </row>
    <row r="39" spans="2:24" s="40" customFormat="1" ht="15" hidden="1">
      <c r="B39" s="59" t="s">
        <v>74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69"/>
      <c r="V39" s="74">
        <f t="shared" si="10"/>
        <v>0</v>
      </c>
      <c r="W39" s="102"/>
      <c r="X39" s="69" t="e">
        <f t="shared" si="11"/>
        <v>#DIV/0!</v>
      </c>
    </row>
    <row r="40" spans="2:24" s="40" customFormat="1" ht="15" hidden="1">
      <c r="B40" s="59" t="s">
        <v>75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9"/>
      <c r="V40" s="74">
        <f t="shared" si="10"/>
        <v>0</v>
      </c>
      <c r="W40" s="102"/>
      <c r="X40" s="69" t="e">
        <f t="shared" si="11"/>
        <v>#DIV/0!</v>
      </c>
    </row>
    <row r="41" spans="2:24" s="40" customFormat="1" ht="15" hidden="1">
      <c r="B41" s="59" t="s">
        <v>40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69"/>
      <c r="V41" s="74">
        <f t="shared" si="10"/>
        <v>0</v>
      </c>
      <c r="W41" s="102"/>
      <c r="X41" s="69" t="e">
        <f t="shared" si="11"/>
        <v>#DIV/0!</v>
      </c>
    </row>
    <row r="42" spans="2:24" s="40" customFormat="1" ht="15" hidden="1">
      <c r="B42" s="59" t="s">
        <v>42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9"/>
      <c r="V42" s="74">
        <f t="shared" si="10"/>
        <v>0</v>
      </c>
      <c r="W42" s="102"/>
      <c r="X42" s="69" t="e">
        <f t="shared" si="11"/>
        <v>#DIV/0!</v>
      </c>
    </row>
    <row r="43" spans="2:24" s="40" customFormat="1" ht="15" hidden="1">
      <c r="B43" s="59" t="s">
        <v>41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69"/>
      <c r="V43" s="74">
        <f t="shared" si="10"/>
        <v>0</v>
      </c>
      <c r="W43" s="102"/>
      <c r="X43" s="69" t="e">
        <f t="shared" si="11"/>
        <v>#DIV/0!</v>
      </c>
    </row>
    <row r="44" spans="2:24" s="40" customFormat="1" ht="15" hidden="1">
      <c r="B44" s="59" t="s">
        <v>43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69"/>
      <c r="V44" s="74">
        <f t="shared" si="10"/>
        <v>0</v>
      </c>
      <c r="W44" s="102"/>
      <c r="X44" s="69" t="e">
        <f t="shared" si="11"/>
        <v>#DIV/0!</v>
      </c>
    </row>
    <row r="45" spans="2:24" s="40" customFormat="1" ht="15" hidden="1">
      <c r="B45" s="59" t="s">
        <v>24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69"/>
      <c r="V45" s="74">
        <f t="shared" si="10"/>
        <v>0</v>
      </c>
      <c r="W45" s="102"/>
      <c r="X45" s="69" t="e">
        <f t="shared" si="11"/>
        <v>#DIV/0!</v>
      </c>
    </row>
    <row r="46" spans="2:24" s="40" customFormat="1" ht="15" hidden="1">
      <c r="B46" s="59" t="s">
        <v>44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69"/>
      <c r="V46" s="74">
        <f t="shared" si="10"/>
        <v>0</v>
      </c>
      <c r="W46" s="102"/>
      <c r="X46" s="69" t="e">
        <f t="shared" si="11"/>
        <v>#DIV/0!</v>
      </c>
    </row>
    <row r="47" spans="2:24" s="40" customFormat="1" ht="15" hidden="1">
      <c r="B47" s="59" t="s">
        <v>45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69"/>
      <c r="V47" s="74">
        <f t="shared" si="10"/>
        <v>0</v>
      </c>
      <c r="W47" s="102"/>
      <c r="X47" s="69" t="e">
        <f t="shared" si="11"/>
        <v>#DIV/0!</v>
      </c>
    </row>
    <row r="48" spans="2:24" s="40" customFormat="1" ht="15" hidden="1">
      <c r="B48" s="59" t="s">
        <v>202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69"/>
      <c r="V48" s="74">
        <f t="shared" si="10"/>
        <v>0</v>
      </c>
      <c r="W48" s="102"/>
      <c r="X48" s="69" t="e">
        <f t="shared" si="11"/>
        <v>#DIV/0!</v>
      </c>
    </row>
    <row r="49" spans="1:24" s="3" customFormat="1" ht="14.25" hidden="1">
      <c r="A49" s="449"/>
      <c r="B49" s="1523"/>
      <c r="C49" s="1524"/>
      <c r="D49" s="1524"/>
      <c r="E49" s="1524"/>
      <c r="F49" s="1524"/>
      <c r="G49" s="1524"/>
      <c r="H49" s="1524"/>
      <c r="I49" s="1524"/>
      <c r="J49" s="1524"/>
      <c r="K49" s="1524"/>
      <c r="L49" s="1524"/>
      <c r="M49" s="1524"/>
      <c r="N49" s="1524"/>
      <c r="O49" s="1524"/>
      <c r="P49" s="1524"/>
      <c r="Q49" s="1524"/>
      <c r="R49" s="1524"/>
      <c r="S49" s="1524"/>
      <c r="T49" s="1524"/>
      <c r="U49" s="1524"/>
      <c r="V49" s="1524"/>
      <c r="W49" s="1524"/>
      <c r="X49" s="1525"/>
    </row>
    <row r="50" spans="1:24" s="3" customFormat="1" ht="65.25" customHeight="1" hidden="1">
      <c r="A50" s="449"/>
      <c r="B50" s="447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4"/>
    </row>
    <row r="51" spans="2:24" s="40" customFormat="1" ht="15" hidden="1">
      <c r="B51" s="59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69"/>
      <c r="V51" s="69"/>
      <c r="W51" s="102"/>
      <c r="X51" s="69"/>
    </row>
    <row r="52" spans="2:24" s="40" customFormat="1" ht="15" hidden="1">
      <c r="B52" s="59" t="s">
        <v>30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69"/>
      <c r="V52" s="69"/>
      <c r="W52" s="102"/>
      <c r="X52" s="69"/>
    </row>
    <row r="53" spans="2:24" s="40" customFormat="1" ht="15" hidden="1">
      <c r="B53" s="59" t="s">
        <v>31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69"/>
      <c r="V53" s="69"/>
      <c r="W53" s="102"/>
      <c r="X53" s="69"/>
    </row>
    <row r="54" spans="2:24" s="40" customFormat="1" ht="15" hidden="1">
      <c r="B54" s="59" t="s">
        <v>32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69"/>
      <c r="V54" s="69"/>
      <c r="W54" s="102"/>
      <c r="X54" s="69"/>
    </row>
    <row r="55" spans="2:24" s="40" customFormat="1" ht="15" hidden="1">
      <c r="B55" s="59" t="s">
        <v>33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69"/>
      <c r="V55" s="69"/>
      <c r="W55" s="102"/>
      <c r="X55" s="69"/>
    </row>
    <row r="56" spans="2:24" s="40" customFormat="1" ht="15" hidden="1">
      <c r="B56" s="59" t="s">
        <v>34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69"/>
      <c r="V56" s="69"/>
      <c r="W56" s="102"/>
      <c r="X56" s="69"/>
    </row>
    <row r="57" spans="2:24" s="40" customFormat="1" ht="15" hidden="1">
      <c r="B57" s="59" t="s">
        <v>35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69"/>
      <c r="V57" s="69"/>
      <c r="W57" s="102"/>
      <c r="X57" s="69"/>
    </row>
    <row r="58" spans="2:24" s="40" customFormat="1" ht="15" hidden="1">
      <c r="B58" s="59" t="s">
        <v>73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69"/>
      <c r="V58" s="69"/>
      <c r="W58" s="102"/>
      <c r="X58" s="69"/>
    </row>
    <row r="59" spans="2:24" s="40" customFormat="1" ht="15" hidden="1">
      <c r="B59" s="59" t="s">
        <v>37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69"/>
      <c r="V59" s="69"/>
      <c r="W59" s="102"/>
      <c r="X59" s="69"/>
    </row>
    <row r="60" spans="2:24" s="40" customFormat="1" ht="15" hidden="1">
      <c r="B60" s="59" t="s">
        <v>74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69"/>
      <c r="V60" s="69"/>
      <c r="W60" s="102"/>
      <c r="X60" s="69"/>
    </row>
    <row r="61" spans="2:24" s="40" customFormat="1" ht="15" hidden="1">
      <c r="B61" s="59" t="s">
        <v>75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69"/>
      <c r="V61" s="69"/>
      <c r="W61" s="102"/>
      <c r="X61" s="69"/>
    </row>
    <row r="62" spans="2:24" s="40" customFormat="1" ht="15" hidden="1">
      <c r="B62" s="59" t="s">
        <v>40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69"/>
      <c r="V62" s="69"/>
      <c r="W62" s="102"/>
      <c r="X62" s="69"/>
    </row>
    <row r="63" spans="2:24" s="40" customFormat="1" ht="15" hidden="1">
      <c r="B63" s="59" t="s">
        <v>42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69"/>
      <c r="V63" s="69"/>
      <c r="W63" s="102"/>
      <c r="X63" s="69"/>
    </row>
    <row r="64" spans="2:24" s="40" customFormat="1" ht="15" hidden="1">
      <c r="B64" s="59" t="s">
        <v>41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69"/>
      <c r="V64" s="69"/>
      <c r="W64" s="102"/>
      <c r="X64" s="69"/>
    </row>
    <row r="65" spans="2:24" s="40" customFormat="1" ht="15" hidden="1">
      <c r="B65" s="59" t="s">
        <v>43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69"/>
      <c r="V65" s="69"/>
      <c r="W65" s="102"/>
      <c r="X65" s="69"/>
    </row>
    <row r="66" spans="2:24" s="40" customFormat="1" ht="15" hidden="1">
      <c r="B66" s="59" t="s">
        <v>24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69"/>
      <c r="V66" s="69"/>
      <c r="W66" s="102"/>
      <c r="X66" s="69"/>
    </row>
    <row r="67" spans="2:24" s="40" customFormat="1" ht="15" hidden="1">
      <c r="B67" s="59" t="s">
        <v>44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69"/>
      <c r="V67" s="69"/>
      <c r="W67" s="102"/>
      <c r="X67" s="69"/>
    </row>
    <row r="68" spans="2:24" s="40" customFormat="1" ht="15" hidden="1">
      <c r="B68" s="59" t="s">
        <v>45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69"/>
      <c r="V68" s="69"/>
      <c r="W68" s="102"/>
      <c r="X68" s="69"/>
    </row>
    <row r="69" spans="2:24" s="40" customFormat="1" ht="15" hidden="1">
      <c r="B69" s="59" t="s">
        <v>202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69"/>
      <c r="V69" s="69"/>
      <c r="W69" s="102"/>
      <c r="X69" s="69"/>
    </row>
    <row r="70" spans="2:24" s="40" customFormat="1" ht="15" hidden="1">
      <c r="B70" s="7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69"/>
      <c r="W70" s="448"/>
      <c r="X70" s="69"/>
    </row>
    <row r="71" spans="2:24" s="40" customFormat="1" ht="15" hidden="1">
      <c r="B71" s="59" t="s">
        <v>29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69"/>
      <c r="W71" s="448"/>
      <c r="X71" s="69"/>
    </row>
    <row r="72" spans="2:24" s="40" customFormat="1" ht="15" hidden="1">
      <c r="B72" s="59" t="s">
        <v>30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69"/>
      <c r="W72" s="448"/>
      <c r="X72" s="69"/>
    </row>
    <row r="73" spans="2:24" s="40" customFormat="1" ht="15" hidden="1">
      <c r="B73" s="59" t="s">
        <v>31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69"/>
      <c r="W73" s="448"/>
      <c r="X73" s="69"/>
    </row>
    <row r="74" spans="2:24" s="40" customFormat="1" ht="15" hidden="1">
      <c r="B74" s="59" t="s">
        <v>32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69"/>
      <c r="W74" s="448"/>
      <c r="X74" s="69"/>
    </row>
    <row r="75" spans="2:24" s="40" customFormat="1" ht="15" hidden="1">
      <c r="B75" s="59" t="s">
        <v>33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69"/>
      <c r="W75" s="448"/>
      <c r="X75" s="69"/>
    </row>
    <row r="76" spans="2:24" s="40" customFormat="1" ht="15" hidden="1">
      <c r="B76" s="59" t="s">
        <v>34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69"/>
      <c r="W76" s="448"/>
      <c r="X76" s="69"/>
    </row>
    <row r="77" spans="2:24" s="40" customFormat="1" ht="15" hidden="1">
      <c r="B77" s="59" t="s">
        <v>35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69"/>
      <c r="W77" s="448"/>
      <c r="X77" s="69"/>
    </row>
    <row r="78" spans="2:24" s="40" customFormat="1" ht="15" hidden="1">
      <c r="B78" s="59" t="s">
        <v>73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69"/>
      <c r="W78" s="448"/>
      <c r="X78" s="69"/>
    </row>
    <row r="79" spans="2:24" s="40" customFormat="1" ht="15" hidden="1">
      <c r="B79" s="59" t="s">
        <v>37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69"/>
      <c r="W79" s="448"/>
      <c r="X79" s="69"/>
    </row>
    <row r="80" spans="2:24" s="40" customFormat="1" ht="15" hidden="1">
      <c r="B80" s="59" t="s">
        <v>74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69"/>
      <c r="W80" s="448"/>
      <c r="X80" s="69"/>
    </row>
    <row r="81" spans="2:24" s="40" customFormat="1" ht="15" hidden="1">
      <c r="B81" s="59" t="s">
        <v>75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69"/>
      <c r="W81" s="448"/>
      <c r="X81" s="69"/>
    </row>
    <row r="82" spans="2:24" s="40" customFormat="1" ht="15" hidden="1">
      <c r="B82" s="59" t="s">
        <v>40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69"/>
      <c r="W82" s="448"/>
      <c r="X82" s="69"/>
    </row>
    <row r="83" spans="2:24" s="40" customFormat="1" ht="15" hidden="1">
      <c r="B83" s="59" t="s">
        <v>42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69"/>
      <c r="W83" s="448"/>
      <c r="X83" s="69"/>
    </row>
    <row r="84" spans="2:24" s="40" customFormat="1" ht="15" hidden="1">
      <c r="B84" s="59" t="s">
        <v>41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69"/>
      <c r="W84" s="448"/>
      <c r="X84" s="69"/>
    </row>
    <row r="85" spans="2:24" s="40" customFormat="1" ht="15" hidden="1">
      <c r="B85" s="59" t="s">
        <v>43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69"/>
      <c r="W85" s="448"/>
      <c r="X85" s="69"/>
    </row>
    <row r="86" spans="2:24" s="40" customFormat="1" ht="15" hidden="1">
      <c r="B86" s="59" t="s">
        <v>24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69"/>
      <c r="W86" s="448"/>
      <c r="X86" s="69"/>
    </row>
    <row r="87" spans="2:24" s="40" customFormat="1" ht="15" hidden="1">
      <c r="B87" s="59" t="s">
        <v>44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69"/>
      <c r="W87" s="448"/>
      <c r="X87" s="69"/>
    </row>
    <row r="88" spans="2:24" s="40" customFormat="1" ht="15" hidden="1">
      <c r="B88" s="59" t="s">
        <v>45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69"/>
      <c r="W88" s="448"/>
      <c r="X88" s="69"/>
    </row>
    <row r="89" spans="2:24" s="40" customFormat="1" ht="15" hidden="1">
      <c r="B89" s="59" t="s">
        <v>202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69"/>
      <c r="W89" s="448"/>
      <c r="X89" s="69"/>
    </row>
    <row r="90" spans="2:24" s="40" customFormat="1" ht="57.75" customHeight="1" hidden="1">
      <c r="B90" s="73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69"/>
      <c r="W90" s="448"/>
      <c r="X90" s="69"/>
    </row>
    <row r="91" spans="2:24" s="40" customFormat="1" ht="15" hidden="1">
      <c r="B91" s="59" t="s">
        <v>29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69"/>
      <c r="W91" s="448"/>
      <c r="X91" s="69"/>
    </row>
    <row r="92" spans="2:24" s="40" customFormat="1" ht="15" hidden="1">
      <c r="B92" s="59" t="s">
        <v>30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69"/>
      <c r="W92" s="448"/>
      <c r="X92" s="69"/>
    </row>
    <row r="93" spans="2:24" s="40" customFormat="1" ht="15" hidden="1">
      <c r="B93" s="59" t="s">
        <v>31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69"/>
      <c r="W93" s="448"/>
      <c r="X93" s="69"/>
    </row>
    <row r="94" spans="2:24" s="40" customFormat="1" ht="15" hidden="1">
      <c r="B94" s="59" t="s">
        <v>32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69"/>
      <c r="W94" s="448"/>
      <c r="X94" s="69"/>
    </row>
    <row r="95" spans="2:24" s="40" customFormat="1" ht="15" hidden="1">
      <c r="B95" s="59" t="s">
        <v>33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69"/>
      <c r="W95" s="448"/>
      <c r="X95" s="69"/>
    </row>
    <row r="96" spans="2:24" s="40" customFormat="1" ht="15" hidden="1">
      <c r="B96" s="59" t="s">
        <v>34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69"/>
      <c r="W96" s="448"/>
      <c r="X96" s="69"/>
    </row>
    <row r="97" spans="2:24" s="40" customFormat="1" ht="15" hidden="1">
      <c r="B97" s="59" t="s">
        <v>35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69"/>
      <c r="W97" s="448"/>
      <c r="X97" s="69"/>
    </row>
    <row r="98" spans="2:24" s="40" customFormat="1" ht="15" hidden="1">
      <c r="B98" s="59" t="s">
        <v>73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69"/>
      <c r="W98" s="448"/>
      <c r="X98" s="69"/>
    </row>
    <row r="99" spans="2:24" s="40" customFormat="1" ht="15" hidden="1">
      <c r="B99" s="59" t="s">
        <v>37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69"/>
      <c r="W99" s="448"/>
      <c r="X99" s="69"/>
    </row>
    <row r="100" spans="2:24" s="40" customFormat="1" ht="15" hidden="1">
      <c r="B100" s="59" t="s">
        <v>74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69"/>
      <c r="W100" s="448"/>
      <c r="X100" s="69"/>
    </row>
    <row r="101" spans="2:24" s="40" customFormat="1" ht="15" hidden="1">
      <c r="B101" s="59" t="s">
        <v>75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69"/>
      <c r="W101" s="448"/>
      <c r="X101" s="69"/>
    </row>
    <row r="102" spans="2:24" s="40" customFormat="1" ht="15" hidden="1">
      <c r="B102" s="59" t="s">
        <v>40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69"/>
      <c r="W102" s="448"/>
      <c r="X102" s="69"/>
    </row>
    <row r="103" spans="2:24" s="40" customFormat="1" ht="15" hidden="1">
      <c r="B103" s="59" t="s">
        <v>42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69"/>
      <c r="W103" s="448"/>
      <c r="X103" s="69"/>
    </row>
    <row r="104" spans="2:24" s="40" customFormat="1" ht="15" hidden="1">
      <c r="B104" s="59" t="s">
        <v>41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69"/>
      <c r="W104" s="448"/>
      <c r="X104" s="69"/>
    </row>
    <row r="105" spans="2:24" s="40" customFormat="1" ht="15" hidden="1">
      <c r="B105" s="59" t="s">
        <v>43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69"/>
      <c r="W105" s="448"/>
      <c r="X105" s="69"/>
    </row>
    <row r="106" spans="2:24" s="40" customFormat="1" ht="15" hidden="1">
      <c r="B106" s="59" t="s">
        <v>24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69"/>
      <c r="W106" s="448"/>
      <c r="X106" s="69"/>
    </row>
    <row r="107" spans="2:24" s="40" customFormat="1" ht="15" hidden="1">
      <c r="B107" s="59" t="s">
        <v>44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69"/>
      <c r="W107" s="448"/>
      <c r="X107" s="69"/>
    </row>
    <row r="108" spans="2:24" s="40" customFormat="1" ht="15" hidden="1">
      <c r="B108" s="59" t="s">
        <v>45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69"/>
      <c r="W108" s="448"/>
      <c r="X108" s="69"/>
    </row>
    <row r="109" spans="2:24" s="40" customFormat="1" ht="15" hidden="1">
      <c r="B109" s="59" t="s">
        <v>202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69"/>
      <c r="W109" s="448"/>
      <c r="X109" s="69"/>
    </row>
    <row r="110" spans="1:24" s="40" customFormat="1" ht="15" customHeight="1" hidden="1">
      <c r="A110" s="179"/>
      <c r="B110" s="1513" t="s">
        <v>110</v>
      </c>
      <c r="C110" s="1514"/>
      <c r="D110" s="1514"/>
      <c r="E110" s="1514"/>
      <c r="F110" s="1514"/>
      <c r="G110" s="1514"/>
      <c r="H110" s="1514"/>
      <c r="I110" s="1514"/>
      <c r="J110" s="1514"/>
      <c r="K110" s="1514"/>
      <c r="L110" s="1514"/>
      <c r="M110" s="1514"/>
      <c r="N110" s="1514"/>
      <c r="O110" s="1514"/>
      <c r="P110" s="1514"/>
      <c r="Q110" s="1514"/>
      <c r="R110" s="1514"/>
      <c r="S110" s="1514"/>
      <c r="T110" s="1514"/>
      <c r="U110" s="1514"/>
      <c r="V110" s="1514"/>
      <c r="W110" s="1514"/>
      <c r="X110" s="1515"/>
    </row>
    <row r="111" spans="2:24" s="40" customFormat="1" ht="84.75" customHeight="1" hidden="1">
      <c r="B111" s="73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69"/>
      <c r="W111" s="448"/>
      <c r="X111" s="69"/>
    </row>
    <row r="112" spans="2:24" s="40" customFormat="1" ht="15" hidden="1">
      <c r="B112" s="59" t="s">
        <v>29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69"/>
      <c r="W112" s="448"/>
      <c r="X112" s="69"/>
    </row>
    <row r="113" spans="2:24" s="40" customFormat="1" ht="15" hidden="1">
      <c r="B113" s="59" t="s">
        <v>30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69"/>
      <c r="W113" s="448"/>
      <c r="X113" s="69"/>
    </row>
    <row r="114" spans="2:24" s="40" customFormat="1" ht="15" hidden="1">
      <c r="B114" s="59" t="s">
        <v>31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69"/>
      <c r="W114" s="448"/>
      <c r="X114" s="69"/>
    </row>
    <row r="115" spans="2:24" s="40" customFormat="1" ht="15" hidden="1">
      <c r="B115" s="59" t="s">
        <v>32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69"/>
      <c r="W115" s="448"/>
      <c r="X115" s="69"/>
    </row>
    <row r="116" spans="2:24" s="40" customFormat="1" ht="15" hidden="1">
      <c r="B116" s="59" t="s">
        <v>33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69"/>
      <c r="W116" s="448"/>
      <c r="X116" s="69"/>
    </row>
    <row r="117" spans="2:24" s="40" customFormat="1" ht="15" hidden="1">
      <c r="B117" s="59" t="s">
        <v>34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69"/>
      <c r="W117" s="448"/>
      <c r="X117" s="69"/>
    </row>
    <row r="118" spans="2:24" s="40" customFormat="1" ht="15" hidden="1">
      <c r="B118" s="59" t="s">
        <v>35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69"/>
      <c r="W118" s="448"/>
      <c r="X118" s="69"/>
    </row>
    <row r="119" spans="2:24" s="40" customFormat="1" ht="15" hidden="1">
      <c r="B119" s="59" t="s">
        <v>73</v>
      </c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69"/>
      <c r="W119" s="448"/>
      <c r="X119" s="69"/>
    </row>
    <row r="120" spans="2:24" s="40" customFormat="1" ht="15" hidden="1">
      <c r="B120" s="59" t="s">
        <v>37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69"/>
      <c r="W120" s="448"/>
      <c r="X120" s="69"/>
    </row>
    <row r="121" spans="2:24" s="40" customFormat="1" ht="15" hidden="1">
      <c r="B121" s="59" t="s">
        <v>74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69"/>
      <c r="W121" s="448"/>
      <c r="X121" s="69"/>
    </row>
    <row r="122" spans="2:24" s="40" customFormat="1" ht="15" hidden="1">
      <c r="B122" s="59" t="s">
        <v>75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69"/>
      <c r="W122" s="448"/>
      <c r="X122" s="69"/>
    </row>
    <row r="123" spans="2:24" s="40" customFormat="1" ht="15" hidden="1">
      <c r="B123" s="59" t="s">
        <v>40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69"/>
      <c r="W123" s="448"/>
      <c r="X123" s="69"/>
    </row>
    <row r="124" spans="2:24" s="40" customFormat="1" ht="15" hidden="1">
      <c r="B124" s="59" t="s">
        <v>42</v>
      </c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69"/>
      <c r="W124" s="448"/>
      <c r="X124" s="69"/>
    </row>
    <row r="125" spans="2:24" s="40" customFormat="1" ht="15" hidden="1">
      <c r="B125" s="59" t="s">
        <v>41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69"/>
      <c r="W125" s="448"/>
      <c r="X125" s="69"/>
    </row>
    <row r="126" spans="2:24" s="40" customFormat="1" ht="15" hidden="1">
      <c r="B126" s="59" t="s">
        <v>43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69"/>
      <c r="W126" s="448"/>
      <c r="X126" s="69"/>
    </row>
    <row r="127" spans="2:24" s="40" customFormat="1" ht="15" hidden="1">
      <c r="B127" s="59" t="s">
        <v>24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69"/>
      <c r="W127" s="448"/>
      <c r="X127" s="69"/>
    </row>
    <row r="128" spans="2:24" s="40" customFormat="1" ht="15" hidden="1">
      <c r="B128" s="59" t="s">
        <v>44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69"/>
      <c r="W128" s="448"/>
      <c r="X128" s="69"/>
    </row>
    <row r="129" spans="2:24" s="40" customFormat="1" ht="15" hidden="1">
      <c r="B129" s="59" t="s">
        <v>45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69"/>
      <c r="W129" s="448"/>
      <c r="X129" s="69"/>
    </row>
    <row r="130" spans="2:24" s="40" customFormat="1" ht="15" hidden="1">
      <c r="B130" s="59" t="s">
        <v>202</v>
      </c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69"/>
      <c r="W130" s="448"/>
      <c r="X130" s="69"/>
    </row>
    <row r="131" spans="2:24" s="40" customFormat="1" ht="60" customHeight="1" hidden="1">
      <c r="B131" s="7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69"/>
      <c r="W131" s="448"/>
      <c r="X131" s="69"/>
    </row>
    <row r="132" spans="2:24" s="40" customFormat="1" ht="15" hidden="1">
      <c r="B132" s="59" t="s">
        <v>29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69"/>
      <c r="W132" s="448"/>
      <c r="X132" s="69"/>
    </row>
    <row r="133" spans="2:24" s="40" customFormat="1" ht="15" hidden="1">
      <c r="B133" s="59" t="s">
        <v>30</v>
      </c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69"/>
      <c r="W133" s="448"/>
      <c r="X133" s="69"/>
    </row>
    <row r="134" spans="2:24" s="40" customFormat="1" ht="15" hidden="1">
      <c r="B134" s="59" t="s">
        <v>31</v>
      </c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69"/>
      <c r="W134" s="448"/>
      <c r="X134" s="69"/>
    </row>
    <row r="135" spans="2:24" s="40" customFormat="1" ht="15" hidden="1">
      <c r="B135" s="59" t="s">
        <v>32</v>
      </c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69"/>
      <c r="W135" s="448"/>
      <c r="X135" s="69"/>
    </row>
    <row r="136" spans="2:24" s="40" customFormat="1" ht="15" hidden="1">
      <c r="B136" s="59" t="s">
        <v>33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69"/>
      <c r="W136" s="448"/>
      <c r="X136" s="69"/>
    </row>
    <row r="137" spans="2:24" s="40" customFormat="1" ht="15" hidden="1">
      <c r="B137" s="59" t="s">
        <v>34</v>
      </c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69"/>
      <c r="W137" s="448"/>
      <c r="X137" s="69"/>
    </row>
    <row r="138" spans="2:24" s="40" customFormat="1" ht="15" hidden="1">
      <c r="B138" s="59" t="s">
        <v>35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69"/>
      <c r="W138" s="448"/>
      <c r="X138" s="69"/>
    </row>
    <row r="139" spans="2:24" s="40" customFormat="1" ht="15" hidden="1">
      <c r="B139" s="59" t="s">
        <v>73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69"/>
      <c r="W139" s="448"/>
      <c r="X139" s="69"/>
    </row>
    <row r="140" spans="2:24" s="40" customFormat="1" ht="15" hidden="1">
      <c r="B140" s="59" t="s">
        <v>37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69"/>
      <c r="W140" s="448"/>
      <c r="X140" s="69"/>
    </row>
    <row r="141" spans="2:24" s="40" customFormat="1" ht="15" hidden="1">
      <c r="B141" s="59" t="s">
        <v>74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69"/>
      <c r="W141" s="448"/>
      <c r="X141" s="69"/>
    </row>
    <row r="142" spans="2:24" s="40" customFormat="1" ht="15" hidden="1">
      <c r="B142" s="59" t="s">
        <v>75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69"/>
      <c r="W142" s="448"/>
      <c r="X142" s="69"/>
    </row>
    <row r="143" spans="2:24" s="40" customFormat="1" ht="15" hidden="1">
      <c r="B143" s="59" t="s">
        <v>40</v>
      </c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69"/>
      <c r="W143" s="448"/>
      <c r="X143" s="69"/>
    </row>
    <row r="144" spans="2:24" s="40" customFormat="1" ht="15" hidden="1">
      <c r="B144" s="59" t="s">
        <v>42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69"/>
      <c r="W144" s="448"/>
      <c r="X144" s="69"/>
    </row>
    <row r="145" spans="2:24" s="40" customFormat="1" ht="15" hidden="1">
      <c r="B145" s="59" t="s">
        <v>41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69"/>
      <c r="W145" s="448"/>
      <c r="X145" s="69"/>
    </row>
    <row r="146" spans="2:24" s="40" customFormat="1" ht="15" hidden="1">
      <c r="B146" s="59" t="s">
        <v>43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69"/>
      <c r="W146" s="448"/>
      <c r="X146" s="69"/>
    </row>
    <row r="147" spans="2:24" s="40" customFormat="1" ht="15" hidden="1">
      <c r="B147" s="59" t="s">
        <v>24</v>
      </c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69"/>
      <c r="W147" s="448"/>
      <c r="X147" s="69"/>
    </row>
    <row r="148" spans="2:24" s="40" customFormat="1" ht="15" hidden="1">
      <c r="B148" s="59" t="s">
        <v>44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69"/>
      <c r="W148" s="448"/>
      <c r="X148" s="69"/>
    </row>
    <row r="149" spans="2:24" s="40" customFormat="1" ht="15" hidden="1">
      <c r="B149" s="59" t="s">
        <v>45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69"/>
      <c r="W149" s="448"/>
      <c r="X149" s="69"/>
    </row>
    <row r="150" spans="2:24" s="40" customFormat="1" ht="15" hidden="1">
      <c r="B150" s="59" t="s">
        <v>202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69"/>
      <c r="W150" s="448"/>
      <c r="X150" s="69"/>
    </row>
    <row r="151" spans="2:24" s="3" customFormat="1" ht="64.5" customHeight="1" hidden="1">
      <c r="B151" s="73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5"/>
      <c r="W151" s="103"/>
      <c r="X151" s="75"/>
    </row>
    <row r="152" spans="2:24" s="40" customFormat="1" ht="15" hidden="1">
      <c r="B152" s="59" t="s">
        <v>73</v>
      </c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69"/>
      <c r="V152" s="69"/>
      <c r="W152" s="102"/>
      <c r="X152" s="69"/>
    </row>
    <row r="153" spans="2:24" s="40" customFormat="1" ht="15" hidden="1">
      <c r="B153" s="59" t="s">
        <v>29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69"/>
      <c r="V153" s="69"/>
      <c r="W153" s="102"/>
      <c r="X153" s="69"/>
    </row>
    <row r="154" spans="2:24" s="71" customFormat="1" ht="23.25" customHeight="1" hidden="1">
      <c r="B154" s="73" t="s">
        <v>53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5"/>
      <c r="V154" s="75"/>
      <c r="W154" s="101"/>
      <c r="X154" s="75"/>
    </row>
    <row r="155" spans="1:24" s="40" customFormat="1" ht="14.25" customHeight="1">
      <c r="A155" s="450"/>
      <c r="B155" s="470" t="s">
        <v>149</v>
      </c>
      <c r="C155" s="464"/>
      <c r="D155" s="464"/>
      <c r="E155" s="464"/>
      <c r="F155" s="464"/>
      <c r="G155" s="464"/>
      <c r="H155" s="464"/>
      <c r="I155" s="464"/>
      <c r="J155" s="464"/>
      <c r="K155" s="464"/>
      <c r="L155" s="464"/>
      <c r="M155" s="464"/>
      <c r="N155" s="464"/>
      <c r="O155" s="464"/>
      <c r="P155" s="464"/>
      <c r="Q155" s="464"/>
      <c r="R155" s="464"/>
      <c r="S155" s="464"/>
      <c r="T155" s="464"/>
      <c r="U155" s="464"/>
      <c r="V155" s="464"/>
      <c r="W155" s="464"/>
      <c r="X155" s="435"/>
    </row>
    <row r="156" spans="1:24" s="40" customFormat="1" ht="83.25" customHeight="1">
      <c r="A156" s="450"/>
      <c r="B156" s="446" t="s">
        <v>203</v>
      </c>
      <c r="C156" s="446"/>
      <c r="D156" s="446"/>
      <c r="E156" s="446"/>
      <c r="F156" s="446"/>
      <c r="G156" s="446"/>
      <c r="H156" s="446"/>
      <c r="I156" s="446"/>
      <c r="J156" s="446"/>
      <c r="K156" s="446"/>
      <c r="L156" s="446"/>
      <c r="M156" s="446"/>
      <c r="N156" s="446"/>
      <c r="O156" s="446"/>
      <c r="P156" s="446"/>
      <c r="Q156" s="446"/>
      <c r="R156" s="446"/>
      <c r="S156" s="446"/>
      <c r="T156" s="446"/>
      <c r="U156" s="446"/>
      <c r="V156" s="446"/>
      <c r="W156" s="446"/>
      <c r="X156" s="438"/>
    </row>
    <row r="157" spans="2:24" s="40" customFormat="1" ht="15">
      <c r="B157" s="21" t="s">
        <v>34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102"/>
      <c r="X157" s="69"/>
    </row>
    <row r="158" spans="2:24" s="40" customFormat="1" ht="15">
      <c r="B158" s="21" t="s">
        <v>24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102"/>
      <c r="X158" s="69"/>
    </row>
    <row r="159" spans="2:24" s="40" customFormat="1" ht="15">
      <c r="B159" s="21" t="s">
        <v>44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102"/>
      <c r="X159" s="69"/>
    </row>
    <row r="160" spans="2:24" s="40" customFormat="1" ht="15">
      <c r="B160" s="21" t="s">
        <v>45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102"/>
      <c r="X160" s="69"/>
    </row>
    <row r="161" spans="1:24" s="40" customFormat="1" ht="97.5" customHeight="1">
      <c r="A161" s="450"/>
      <c r="B161" s="68" t="s">
        <v>204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101"/>
      <c r="X161" s="75"/>
    </row>
    <row r="162" spans="2:24" s="40" customFormat="1" ht="15">
      <c r="B162" s="21" t="s">
        <v>34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102"/>
      <c r="X162" s="69"/>
    </row>
    <row r="163" spans="2:24" s="40" customFormat="1" ht="15">
      <c r="B163" s="21" t="s">
        <v>24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102"/>
      <c r="X163" s="69"/>
    </row>
    <row r="164" spans="2:24" s="40" customFormat="1" ht="15">
      <c r="B164" s="21" t="s">
        <v>44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102"/>
      <c r="X164" s="69"/>
    </row>
    <row r="165" spans="2:24" s="40" customFormat="1" ht="15">
      <c r="B165" s="21" t="s">
        <v>45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102"/>
      <c r="X165" s="69"/>
    </row>
    <row r="166" spans="2:24" s="3" customFormat="1" ht="14.25" customHeight="1">
      <c r="B166" s="469" t="s">
        <v>145</v>
      </c>
      <c r="C166" s="464"/>
      <c r="D166" s="464"/>
      <c r="E166" s="464"/>
      <c r="F166" s="464"/>
      <c r="G166" s="464"/>
      <c r="H166" s="464"/>
      <c r="I166" s="464"/>
      <c r="J166" s="464"/>
      <c r="K166" s="464"/>
      <c r="L166" s="464"/>
      <c r="M166" s="464"/>
      <c r="N166" s="464"/>
      <c r="O166" s="464"/>
      <c r="P166" s="464"/>
      <c r="Q166" s="464"/>
      <c r="R166" s="464"/>
      <c r="S166" s="464"/>
      <c r="T166" s="464"/>
      <c r="U166" s="464"/>
      <c r="V166" s="464"/>
      <c r="W166" s="464"/>
      <c r="X166" s="435"/>
    </row>
    <row r="167" spans="2:24" s="92" customFormat="1" ht="28.5">
      <c r="B167" s="445" t="s">
        <v>146</v>
      </c>
      <c r="C167" s="446"/>
      <c r="D167" s="446"/>
      <c r="E167" s="446"/>
      <c r="F167" s="446"/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438"/>
    </row>
    <row r="168" spans="2:24" s="92" customFormat="1" ht="14.25">
      <c r="B168" s="445"/>
      <c r="C168" s="446"/>
      <c r="D168" s="446"/>
      <c r="E168" s="446"/>
      <c r="F168" s="446"/>
      <c r="G168" s="446"/>
      <c r="H168" s="446"/>
      <c r="I168" s="446"/>
      <c r="J168" s="446"/>
      <c r="K168" s="446"/>
      <c r="L168" s="446"/>
      <c r="M168" s="446"/>
      <c r="N168" s="446"/>
      <c r="O168" s="446"/>
      <c r="P168" s="446"/>
      <c r="Q168" s="446"/>
      <c r="R168" s="446"/>
      <c r="S168" s="446"/>
      <c r="T168" s="446"/>
      <c r="U168" s="446"/>
      <c r="V168" s="446"/>
      <c r="W168" s="446"/>
      <c r="X168" s="438"/>
    </row>
    <row r="169" spans="2:24" s="92" customFormat="1" ht="14.25">
      <c r="B169" s="445"/>
      <c r="C169" s="446"/>
      <c r="D169" s="446"/>
      <c r="E169" s="446"/>
      <c r="F169" s="446"/>
      <c r="G169" s="446"/>
      <c r="H169" s="446"/>
      <c r="I169" s="446"/>
      <c r="J169" s="446"/>
      <c r="K169" s="446"/>
      <c r="L169" s="446"/>
      <c r="M169" s="446"/>
      <c r="N169" s="446"/>
      <c r="O169" s="446"/>
      <c r="P169" s="446"/>
      <c r="Q169" s="446"/>
      <c r="R169" s="446"/>
      <c r="S169" s="446"/>
      <c r="T169" s="446"/>
      <c r="U169" s="446"/>
      <c r="V169" s="446"/>
      <c r="W169" s="446"/>
      <c r="X169" s="438"/>
    </row>
    <row r="170" spans="2:24" s="92" customFormat="1" ht="14.25">
      <c r="B170" s="445"/>
      <c r="C170" s="446"/>
      <c r="D170" s="446"/>
      <c r="E170" s="446"/>
      <c r="F170" s="446"/>
      <c r="G170" s="446"/>
      <c r="H170" s="446"/>
      <c r="I170" s="446"/>
      <c r="J170" s="446"/>
      <c r="K170" s="446"/>
      <c r="L170" s="446"/>
      <c r="M170" s="446"/>
      <c r="N170" s="446"/>
      <c r="O170" s="446"/>
      <c r="P170" s="446"/>
      <c r="Q170" s="446"/>
      <c r="R170" s="446"/>
      <c r="S170" s="446"/>
      <c r="T170" s="446"/>
      <c r="U170" s="446"/>
      <c r="V170" s="446"/>
      <c r="W170" s="446"/>
      <c r="X170" s="438"/>
    </row>
    <row r="171" spans="2:24" s="92" customFormat="1" ht="14.25">
      <c r="B171" s="445"/>
      <c r="C171" s="446"/>
      <c r="D171" s="446"/>
      <c r="E171" s="446"/>
      <c r="F171" s="446"/>
      <c r="G171" s="446"/>
      <c r="H171" s="446"/>
      <c r="I171" s="446"/>
      <c r="J171" s="446"/>
      <c r="K171" s="446"/>
      <c r="L171" s="446"/>
      <c r="M171" s="446"/>
      <c r="N171" s="446"/>
      <c r="O171" s="446"/>
      <c r="P171" s="446"/>
      <c r="Q171" s="446"/>
      <c r="R171" s="446"/>
      <c r="S171" s="446"/>
      <c r="T171" s="446"/>
      <c r="U171" s="446"/>
      <c r="V171" s="446"/>
      <c r="W171" s="446"/>
      <c r="X171" s="438"/>
    </row>
    <row r="172" spans="2:24" s="92" customFormat="1" ht="42.75">
      <c r="B172" s="445" t="s">
        <v>148</v>
      </c>
      <c r="C172" s="446"/>
      <c r="D172" s="446"/>
      <c r="E172" s="446"/>
      <c r="F172" s="446"/>
      <c r="G172" s="446"/>
      <c r="H172" s="446"/>
      <c r="I172" s="446"/>
      <c r="J172" s="446"/>
      <c r="K172" s="446"/>
      <c r="L172" s="446"/>
      <c r="M172" s="446"/>
      <c r="N172" s="446"/>
      <c r="O172" s="446"/>
      <c r="P172" s="446"/>
      <c r="Q172" s="446"/>
      <c r="R172" s="446"/>
      <c r="S172" s="446"/>
      <c r="T172" s="446"/>
      <c r="U172" s="446"/>
      <c r="V172" s="446"/>
      <c r="W172" s="446"/>
      <c r="X172" s="438"/>
    </row>
    <row r="173" spans="2:24" s="92" customFormat="1" ht="14.25">
      <c r="B173" s="445"/>
      <c r="C173" s="446"/>
      <c r="D173" s="446"/>
      <c r="E173" s="446"/>
      <c r="F173" s="446"/>
      <c r="G173" s="446"/>
      <c r="H173" s="446"/>
      <c r="I173" s="446"/>
      <c r="J173" s="446"/>
      <c r="K173" s="446"/>
      <c r="L173" s="446"/>
      <c r="M173" s="446"/>
      <c r="N173" s="446"/>
      <c r="O173" s="446"/>
      <c r="P173" s="446"/>
      <c r="Q173" s="446"/>
      <c r="R173" s="446"/>
      <c r="S173" s="446"/>
      <c r="T173" s="446"/>
      <c r="U173" s="446"/>
      <c r="V173" s="446"/>
      <c r="W173" s="446"/>
      <c r="X173" s="438"/>
    </row>
    <row r="174" spans="2:24" s="92" customFormat="1" ht="14.25">
      <c r="B174" s="445"/>
      <c r="C174" s="446"/>
      <c r="D174" s="446"/>
      <c r="E174" s="446"/>
      <c r="F174" s="446"/>
      <c r="G174" s="446"/>
      <c r="H174" s="446"/>
      <c r="I174" s="446"/>
      <c r="J174" s="446"/>
      <c r="K174" s="446"/>
      <c r="L174" s="446"/>
      <c r="M174" s="446"/>
      <c r="N174" s="446"/>
      <c r="O174" s="446"/>
      <c r="P174" s="446"/>
      <c r="Q174" s="446"/>
      <c r="R174" s="446"/>
      <c r="S174" s="446"/>
      <c r="T174" s="446"/>
      <c r="U174" s="446"/>
      <c r="V174" s="446"/>
      <c r="W174" s="446"/>
      <c r="X174" s="438"/>
    </row>
    <row r="175" spans="2:24" s="92" customFormat="1" ht="28.5" customHeight="1">
      <c r="B175" s="469" t="s">
        <v>205</v>
      </c>
      <c r="C175" s="464"/>
      <c r="D175" s="464"/>
      <c r="E175" s="464"/>
      <c r="F175" s="464"/>
      <c r="G175" s="464"/>
      <c r="H175" s="464"/>
      <c r="I175" s="464"/>
      <c r="J175" s="464"/>
      <c r="K175" s="464"/>
      <c r="L175" s="464"/>
      <c r="M175" s="464"/>
      <c r="N175" s="464"/>
      <c r="O175" s="464"/>
      <c r="P175" s="464"/>
      <c r="Q175" s="464"/>
      <c r="R175" s="464"/>
      <c r="S175" s="464"/>
      <c r="T175" s="464"/>
      <c r="U175" s="464"/>
      <c r="V175" s="464"/>
      <c r="W175" s="464"/>
      <c r="X175" s="435"/>
    </row>
    <row r="176" spans="2:24" s="92" customFormat="1" ht="39.75" customHeight="1">
      <c r="B176" s="458" t="s">
        <v>206</v>
      </c>
      <c r="C176" s="446"/>
      <c r="D176" s="446"/>
      <c r="E176" s="446"/>
      <c r="F176" s="446"/>
      <c r="G176" s="446"/>
      <c r="H176" s="446"/>
      <c r="I176" s="446"/>
      <c r="J176" s="446"/>
      <c r="K176" s="446"/>
      <c r="L176" s="446"/>
      <c r="M176" s="446"/>
      <c r="N176" s="446"/>
      <c r="O176" s="446"/>
      <c r="P176" s="446"/>
      <c r="Q176" s="446"/>
      <c r="R176" s="446"/>
      <c r="S176" s="446"/>
      <c r="T176" s="446"/>
      <c r="U176" s="446"/>
      <c r="V176" s="446"/>
      <c r="W176" s="446"/>
      <c r="X176" s="438"/>
    </row>
    <row r="177" spans="2:24" s="92" customFormat="1" ht="47.25">
      <c r="B177" s="55" t="s">
        <v>91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69"/>
      <c r="W177" s="101"/>
      <c r="X177" s="69"/>
    </row>
    <row r="178" spans="2:24" s="92" customFormat="1" ht="14.25">
      <c r="B178" s="459"/>
      <c r="C178" s="460"/>
      <c r="D178" s="460"/>
      <c r="E178" s="460"/>
      <c r="F178" s="460"/>
      <c r="G178" s="460"/>
      <c r="H178" s="460"/>
      <c r="I178" s="460"/>
      <c r="J178" s="460"/>
      <c r="K178" s="460"/>
      <c r="L178" s="460"/>
      <c r="M178" s="460"/>
      <c r="N178" s="460"/>
      <c r="O178" s="460"/>
      <c r="P178" s="460"/>
      <c r="Q178" s="460"/>
      <c r="R178" s="460"/>
      <c r="S178" s="460"/>
      <c r="T178" s="460"/>
      <c r="U178" s="460"/>
      <c r="V178" s="460"/>
      <c r="W178" s="460"/>
      <c r="X178" s="461"/>
    </row>
    <row r="179" spans="2:24" s="92" customFormat="1" ht="15.75">
      <c r="B179" s="5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101"/>
      <c r="X179" s="75"/>
    </row>
    <row r="180" spans="2:24" s="92" customFormat="1" ht="15">
      <c r="B180" s="59" t="s">
        <v>29</v>
      </c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104"/>
      <c r="X180" s="91"/>
    </row>
    <row r="181" spans="2:24" s="92" customFormat="1" ht="15">
      <c r="B181" s="59" t="s">
        <v>30</v>
      </c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104"/>
      <c r="X181" s="91"/>
    </row>
    <row r="182" spans="2:24" s="92" customFormat="1" ht="15">
      <c r="B182" s="59" t="s">
        <v>31</v>
      </c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104"/>
      <c r="X182" s="91"/>
    </row>
    <row r="183" spans="2:24" s="92" customFormat="1" ht="15">
      <c r="B183" s="59" t="s">
        <v>32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104"/>
      <c r="X183" s="91"/>
    </row>
    <row r="184" spans="2:24" ht="15">
      <c r="B184" s="59" t="s">
        <v>33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105"/>
      <c r="X184" s="60"/>
    </row>
    <row r="185" spans="2:24" ht="15">
      <c r="B185" s="59" t="s">
        <v>34</v>
      </c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105"/>
      <c r="X185" s="60"/>
    </row>
    <row r="186" spans="2:26" ht="15">
      <c r="B186" s="59" t="s">
        <v>35</v>
      </c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31"/>
      <c r="X186" s="72"/>
      <c r="Z186" s="37"/>
    </row>
    <row r="187" spans="2:24" ht="15">
      <c r="B187" s="59" t="s">
        <v>73</v>
      </c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106"/>
      <c r="X187" s="31"/>
    </row>
    <row r="188" spans="2:24" ht="15">
      <c r="B188" s="59" t="s">
        <v>37</v>
      </c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106"/>
      <c r="X188" s="61"/>
    </row>
    <row r="189" spans="2:24" ht="15">
      <c r="B189" s="59" t="s">
        <v>74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106"/>
      <c r="X189" s="61"/>
    </row>
    <row r="190" spans="2:24" ht="15">
      <c r="B190" s="59" t="s">
        <v>75</v>
      </c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106"/>
      <c r="X190" s="61"/>
    </row>
    <row r="191" spans="2:24" s="17" customFormat="1" ht="15">
      <c r="B191" s="59" t="s">
        <v>40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106"/>
      <c r="X191" s="31"/>
    </row>
    <row r="192" spans="2:25" ht="15">
      <c r="B192" s="59" t="s">
        <v>42</v>
      </c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31"/>
      <c r="X192" s="61"/>
      <c r="Y192" s="37"/>
    </row>
    <row r="193" spans="2:24" ht="15">
      <c r="B193" s="59" t="s">
        <v>41</v>
      </c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106"/>
      <c r="X193" s="61"/>
    </row>
    <row r="194" spans="2:24" ht="15">
      <c r="B194" s="59" t="s">
        <v>43</v>
      </c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106"/>
      <c r="X194" s="61"/>
    </row>
    <row r="195" spans="2:24" ht="15">
      <c r="B195" s="59" t="s">
        <v>24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106"/>
      <c r="X195" s="61"/>
    </row>
    <row r="196" spans="2:24" ht="15">
      <c r="B196" s="59" t="s">
        <v>44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106"/>
      <c r="X196" s="61"/>
    </row>
    <row r="197" spans="2:24" ht="15">
      <c r="B197" s="59" t="s">
        <v>45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106"/>
      <c r="X197" s="61"/>
    </row>
    <row r="198" spans="2:24" ht="15">
      <c r="B198" s="59" t="s">
        <v>202</v>
      </c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106"/>
      <c r="X198" s="61"/>
    </row>
    <row r="199" spans="2:24" ht="15">
      <c r="B199" s="58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106"/>
      <c r="X199" s="61"/>
    </row>
    <row r="200" spans="2:24" ht="15">
      <c r="B200" s="58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106"/>
      <c r="X200" s="61"/>
    </row>
    <row r="201" spans="2:24" s="17" customFormat="1" ht="15">
      <c r="B201" s="59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106"/>
      <c r="X201" s="31"/>
    </row>
    <row r="202" spans="2:24" s="17" customFormat="1" ht="15">
      <c r="B202" s="59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106"/>
      <c r="X202" s="31"/>
    </row>
    <row r="203" spans="2:24" s="17" customFormat="1" ht="15">
      <c r="B203" s="59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106"/>
      <c r="X203" s="31"/>
    </row>
    <row r="204" spans="2:25" ht="15">
      <c r="B204" s="58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106"/>
      <c r="X204" s="61"/>
      <c r="Y204" s="37"/>
    </row>
    <row r="205" spans="2:27" ht="15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107"/>
      <c r="X205" s="80"/>
      <c r="AA205" s="37">
        <f>X166+X154</f>
        <v>0</v>
      </c>
    </row>
    <row r="206" spans="2:24" ht="15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105"/>
      <c r="X206" s="35" t="e">
        <f>#REF!+V205</f>
        <v>#REF!</v>
      </c>
    </row>
    <row r="207" ht="12.75">
      <c r="X207">
        <f>'веб мун задание 01.01.2016'!AB18</f>
        <v>558432920</v>
      </c>
    </row>
    <row r="208" ht="12.75">
      <c r="X208" s="37">
        <f>X207-X205</f>
        <v>558432920</v>
      </c>
    </row>
  </sheetData>
  <sheetProtection/>
  <mergeCells count="7">
    <mergeCell ref="B110:X110"/>
    <mergeCell ref="B1:X1"/>
    <mergeCell ref="B5:F5"/>
    <mergeCell ref="N5:T5"/>
    <mergeCell ref="H5:M5"/>
    <mergeCell ref="C2:X2"/>
    <mergeCell ref="B49:X49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154" max="22" man="1"/>
  </rowBreaks>
  <colBreaks count="1" manualBreakCount="1">
    <brk id="13" max="20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AR398"/>
  <sheetViews>
    <sheetView zoomScale="75" zoomScaleNormal="75" zoomScalePageLayoutView="0" workbookViewId="0" topLeftCell="A33">
      <selection activeCell="E49" sqref="E49"/>
    </sheetView>
  </sheetViews>
  <sheetFormatPr defaultColWidth="9.140625" defaultRowHeight="12.75"/>
  <cols>
    <col min="1" max="1" width="21.7109375" style="0" customWidth="1"/>
    <col min="5" max="5" width="16.421875" style="0" bestFit="1" customWidth="1"/>
    <col min="6" max="8" width="12.57421875" style="0" bestFit="1" customWidth="1"/>
    <col min="9" max="9" width="9.28125" style="0" bestFit="1" customWidth="1"/>
    <col min="10" max="10" width="12.57421875" style="0" bestFit="1" customWidth="1"/>
    <col min="11" max="11" width="9.28125" style="0" bestFit="1" customWidth="1"/>
    <col min="12" max="12" width="14.00390625" style="0" bestFit="1" customWidth="1"/>
    <col min="13" max="13" width="11.140625" style="0" bestFit="1" customWidth="1"/>
    <col min="14" max="14" width="11.00390625" style="0" customWidth="1"/>
    <col min="15" max="16" width="12.57421875" style="0" bestFit="1" customWidth="1"/>
    <col min="17" max="17" width="12.00390625" style="0" customWidth="1"/>
    <col min="18" max="22" width="12.57421875" style="0" bestFit="1" customWidth="1"/>
    <col min="23" max="23" width="12.28125" style="0" customWidth="1"/>
    <col min="24" max="24" width="15.8515625" style="0" customWidth="1"/>
    <col min="33" max="66" width="9.140625" style="186" customWidth="1"/>
  </cols>
  <sheetData>
    <row r="1" spans="1:21" ht="12.75">
      <c r="A1" s="1529" t="s">
        <v>114</v>
      </c>
      <c r="B1" s="1530"/>
      <c r="C1" s="1530"/>
      <c r="D1" s="1530"/>
      <c r="E1" s="1530"/>
      <c r="F1" s="1530"/>
      <c r="G1" s="1530"/>
      <c r="H1" s="1530"/>
      <c r="I1" s="1530"/>
      <c r="J1" s="1530"/>
      <c r="K1" s="1530"/>
      <c r="L1" s="1530"/>
      <c r="M1" s="1530"/>
      <c r="N1" s="1530"/>
      <c r="O1" s="1530"/>
      <c r="P1" s="1530"/>
      <c r="Q1" s="1530"/>
      <c r="R1" s="1530"/>
      <c r="S1" s="1530"/>
      <c r="T1" s="1530"/>
      <c r="U1" s="1530"/>
    </row>
    <row r="2" spans="1:21" ht="12.75">
      <c r="A2" s="151"/>
      <c r="B2" s="151"/>
      <c r="C2" s="151"/>
      <c r="D2" s="151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66" s="173" customFormat="1" ht="62.25" customHeight="1">
      <c r="A3" s="152" t="s">
        <v>0</v>
      </c>
      <c r="B3" s="153" t="s">
        <v>115</v>
      </c>
      <c r="C3" s="153" t="s">
        <v>116</v>
      </c>
      <c r="D3" s="154" t="s">
        <v>117</v>
      </c>
      <c r="E3" s="168" t="s">
        <v>9</v>
      </c>
      <c r="F3" s="168" t="s">
        <v>10</v>
      </c>
      <c r="G3" s="168" t="s">
        <v>11</v>
      </c>
      <c r="H3" s="168" t="s">
        <v>12</v>
      </c>
      <c r="I3" s="168" t="s">
        <v>13</v>
      </c>
      <c r="J3" s="168" t="s">
        <v>14</v>
      </c>
      <c r="K3" s="168" t="s">
        <v>15</v>
      </c>
      <c r="L3" s="168" t="s">
        <v>16</v>
      </c>
      <c r="M3" s="168" t="s">
        <v>17</v>
      </c>
      <c r="N3" s="168" t="s">
        <v>18</v>
      </c>
      <c r="O3" s="168" t="s">
        <v>19</v>
      </c>
      <c r="P3" s="168" t="s">
        <v>20</v>
      </c>
      <c r="Q3" s="168" t="s">
        <v>21</v>
      </c>
      <c r="R3" s="168" t="s">
        <v>22</v>
      </c>
      <c r="S3" s="168" t="s">
        <v>23</v>
      </c>
      <c r="T3" s="168" t="s">
        <v>24</v>
      </c>
      <c r="U3" s="168" t="s">
        <v>25</v>
      </c>
      <c r="V3" s="168" t="s">
        <v>26</v>
      </c>
      <c r="W3" s="168" t="s">
        <v>156</v>
      </c>
      <c r="X3" s="168" t="s">
        <v>50</v>
      </c>
      <c r="Y3" s="169" t="s">
        <v>46</v>
      </c>
      <c r="Z3" s="169" t="s">
        <v>47</v>
      </c>
      <c r="AA3" s="169" t="s">
        <v>48</v>
      </c>
      <c r="AB3" s="170" t="s">
        <v>65</v>
      </c>
      <c r="AC3" s="170" t="s">
        <v>51</v>
      </c>
      <c r="AD3" s="171" t="s">
        <v>50</v>
      </c>
      <c r="AE3" s="172" t="s">
        <v>55</v>
      </c>
      <c r="AF3" s="177" t="s">
        <v>91</v>
      </c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</row>
    <row r="4" spans="1:21" ht="45" customHeight="1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66" s="28" customFormat="1" ht="31.5" hidden="1">
      <c r="A5" s="155" t="s">
        <v>118</v>
      </c>
      <c r="B5" s="156" t="s">
        <v>119</v>
      </c>
      <c r="C5" s="156"/>
      <c r="D5" s="156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>
        <f>SUM(E5:T5)</f>
        <v>0</v>
      </c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</row>
    <row r="6" spans="1:66" s="28" customFormat="1" ht="31.5" hidden="1">
      <c r="A6" s="155" t="s">
        <v>120</v>
      </c>
      <c r="B6" s="156" t="s">
        <v>121</v>
      </c>
      <c r="C6" s="156"/>
      <c r="D6" s="156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>
        <f>SUM(E6:T6)</f>
        <v>0</v>
      </c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</row>
    <row r="7" spans="1:66" s="28" customFormat="1" ht="47.25" hidden="1">
      <c r="A7" s="155" t="s">
        <v>122</v>
      </c>
      <c r="B7" s="156" t="s">
        <v>123</v>
      </c>
      <c r="C7" s="156"/>
      <c r="D7" s="156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>
        <f>SUM(E7:T7)</f>
        <v>0</v>
      </c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</row>
    <row r="8" spans="1:66" s="28" customFormat="1" ht="47.25" hidden="1">
      <c r="A8" s="174" t="s">
        <v>124</v>
      </c>
      <c r="B8" s="175" t="s">
        <v>121</v>
      </c>
      <c r="C8" s="175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>
        <f>SUM(E8:T8)</f>
        <v>0</v>
      </c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</row>
    <row r="9" spans="1:67" s="62" customFormat="1" ht="15">
      <c r="A9" s="156" t="s">
        <v>125</v>
      </c>
      <c r="B9" s="156" t="s">
        <v>121</v>
      </c>
      <c r="C9" s="156"/>
      <c r="D9" s="156"/>
      <c r="AF9" s="178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2"/>
    </row>
    <row r="10" spans="1:67" s="40" customFormat="1" ht="30">
      <c r="A10" s="157" t="s">
        <v>126</v>
      </c>
      <c r="B10" s="157" t="s">
        <v>127</v>
      </c>
      <c r="C10" s="157"/>
      <c r="D10" s="157">
        <v>223</v>
      </c>
      <c r="E10" s="40">
        <f>'веб мун задание 01.01.2016'!B31</f>
        <v>4400000</v>
      </c>
      <c r="F10" s="40">
        <f>'веб мун задание 01.01.2016'!C31</f>
        <v>3100000</v>
      </c>
      <c r="G10" s="40">
        <f>'веб мун задание 01.01.2016'!D31</f>
        <v>2300000</v>
      </c>
      <c r="H10" s="40">
        <f>'веб мун задание 01.01.2016'!E31</f>
        <v>2300000</v>
      </c>
      <c r="I10" s="40">
        <f>'веб мун задание 01.01.2016'!F31</f>
        <v>3200000</v>
      </c>
      <c r="J10" s="40">
        <f>'веб мун задание 01.01.2016'!G31</f>
        <v>3300000</v>
      </c>
      <c r="K10" s="40">
        <f>'веб мун задание 01.01.2016'!H31</f>
        <v>2300000</v>
      </c>
      <c r="L10" s="40">
        <f>'веб мун задание 01.01.2016'!I31</f>
        <v>10000000</v>
      </c>
      <c r="M10" s="40">
        <f>'веб мун задание 01.01.2016'!J31</f>
        <v>1000000</v>
      </c>
      <c r="N10" s="40">
        <f>'веб мун задание 01.01.2016'!K31</f>
        <v>4200000</v>
      </c>
      <c r="O10" s="40">
        <f>'веб мун задание 01.01.2016'!L31</f>
        <v>3000000</v>
      </c>
      <c r="P10" s="40">
        <f>'веб мун задание 01.01.2016'!M31</f>
        <v>681630</v>
      </c>
      <c r="Q10" s="40">
        <f>'веб мун задание 01.01.2016'!N31</f>
        <v>3000000</v>
      </c>
      <c r="R10" s="40">
        <f>'веб мун задание 01.01.2016'!O31</f>
        <v>1200000</v>
      </c>
      <c r="S10" s="40">
        <f>'веб мун задание 01.01.2016'!P31</f>
        <v>700000</v>
      </c>
      <c r="T10" s="40">
        <f>'веб мун задание 01.01.2016'!Q31</f>
        <v>1300000</v>
      </c>
      <c r="U10" s="40">
        <f>'веб мун задание 01.01.2016'!R31</f>
        <v>2000000</v>
      </c>
      <c r="V10" s="40">
        <f>'веб мун задание 01.01.2016'!S31</f>
        <v>1500000</v>
      </c>
      <c r="W10" s="40">
        <f>'веб мун задание 01.01.2016'!T31</f>
        <v>0</v>
      </c>
      <c r="X10" s="40">
        <f>SUM(E10:W10)</f>
        <v>49481630</v>
      </c>
      <c r="AF10" s="179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3"/>
    </row>
    <row r="11" spans="1:67" s="40" customFormat="1" ht="102">
      <c r="A11" s="2" t="s">
        <v>128</v>
      </c>
      <c r="B11" s="157"/>
      <c r="C11" s="157"/>
      <c r="D11" s="157">
        <v>225</v>
      </c>
      <c r="E11" s="40">
        <f>'веб мун задание 01.01.2016'!B33</f>
        <v>1108500</v>
      </c>
      <c r="F11" s="40">
        <f>'веб мун задание 01.01.2016'!C33</f>
        <v>94000</v>
      </c>
      <c r="G11" s="40">
        <f>'веб мун задание 01.01.2016'!D33</f>
        <v>60000</v>
      </c>
      <c r="H11" s="40">
        <f>'веб мун задание 01.01.2016'!E33</f>
        <v>115000</v>
      </c>
      <c r="I11" s="40">
        <f>'веб мун задание 01.01.2016'!F33</f>
        <v>1080000</v>
      </c>
      <c r="J11" s="40">
        <f>'веб мун задание 01.01.2016'!G33</f>
        <v>102000</v>
      </c>
      <c r="K11" s="40">
        <f>'веб мун задание 01.01.2016'!H33</f>
        <v>66000</v>
      </c>
      <c r="L11" s="40">
        <f>'веб мун задание 01.01.2016'!I33</f>
        <v>69390</v>
      </c>
      <c r="M11" s="40">
        <f>'веб мун задание 01.01.2016'!J33</f>
        <v>58000</v>
      </c>
      <c r="N11" s="40">
        <f>'веб мун задание 01.01.2016'!K33</f>
        <v>58000</v>
      </c>
      <c r="O11" s="40">
        <f>'веб мун задание 01.01.2016'!L33</f>
        <v>58000</v>
      </c>
      <c r="P11" s="40">
        <f>'веб мун задание 01.01.2016'!M33</f>
        <v>59000</v>
      </c>
      <c r="Q11" s="40">
        <f>'веб мун задание 01.01.2016'!N33</f>
        <v>868000</v>
      </c>
      <c r="R11" s="40">
        <f>'веб мун задание 01.01.2016'!O33</f>
        <v>58000</v>
      </c>
      <c r="S11" s="40">
        <f>'веб мун задание 01.01.2016'!P33</f>
        <v>58000</v>
      </c>
      <c r="T11" s="40">
        <f>'веб мун задание 01.01.2016'!Q33</f>
        <v>40000</v>
      </c>
      <c r="U11" s="40">
        <f>'веб мун задание 01.01.2016'!R33</f>
        <v>58000</v>
      </c>
      <c r="V11" s="40">
        <f>'веб мун задание 01.01.2016'!S33</f>
        <v>58000</v>
      </c>
      <c r="W11" s="40">
        <f>'веб мун задание 01.01.2016'!T33</f>
        <v>0</v>
      </c>
      <c r="X11" s="40">
        <f aca="true" t="shared" si="0" ref="X11:X38">SUM(E11:W11)</f>
        <v>4067890</v>
      </c>
      <c r="AF11" s="179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3"/>
    </row>
    <row r="12" spans="1:67" s="40" customFormat="1" ht="63.75">
      <c r="A12" s="158" t="s">
        <v>129</v>
      </c>
      <c r="D12" s="40">
        <v>226</v>
      </c>
      <c r="E12" s="40">
        <f>'веб мун задание 01.01.2016'!B34</f>
        <v>81300</v>
      </c>
      <c r="F12" s="40">
        <f>'веб мун задание 01.01.2016'!C34</f>
        <v>81300</v>
      </c>
      <c r="G12" s="40">
        <f>'веб мун задание 01.01.2016'!D34</f>
        <v>81300</v>
      </c>
      <c r="H12" s="40">
        <f>'веб мун задание 01.01.2016'!E34</f>
        <v>81300</v>
      </c>
      <c r="I12" s="40">
        <f>'веб мун задание 01.01.2016'!F34</f>
        <v>105300</v>
      </c>
      <c r="J12" s="40">
        <f>'веб мун задание 01.01.2016'!G34</f>
        <v>82800</v>
      </c>
      <c r="K12" s="40">
        <f>'веб мун задание 01.01.2016'!H34</f>
        <v>104800</v>
      </c>
      <c r="L12" s="40">
        <f>'веб мун задание 01.01.2016'!I34</f>
        <v>82800</v>
      </c>
      <c r="M12" s="40">
        <f>'веб мун задание 01.01.2016'!J34</f>
        <v>72800</v>
      </c>
      <c r="N12" s="40">
        <f>'веб мун задание 01.01.2016'!K34</f>
        <v>96500</v>
      </c>
      <c r="O12" s="40">
        <f>'веб мун задание 01.01.2016'!L34</f>
        <v>72800</v>
      </c>
      <c r="P12" s="40">
        <f>'веб мун задание 01.01.2016'!M34</f>
        <v>96500</v>
      </c>
      <c r="Q12" s="40">
        <f>'веб мун задание 01.01.2016'!N34</f>
        <v>96500</v>
      </c>
      <c r="R12" s="40">
        <f>'веб мун задание 01.01.2016'!O34</f>
        <v>72800</v>
      </c>
      <c r="S12" s="40">
        <f>'веб мун задание 01.01.2016'!P34</f>
        <v>72800</v>
      </c>
      <c r="T12" s="40">
        <f>'веб мун задание 01.01.2016'!Q34</f>
        <v>72800</v>
      </c>
      <c r="U12" s="40">
        <f>'веб мун задание 01.01.2016'!R34</f>
        <v>72800</v>
      </c>
      <c r="V12" s="40">
        <f>'веб мун задание 01.01.2016'!S34</f>
        <v>72800</v>
      </c>
      <c r="W12" s="40">
        <f>'веб мун задание 01.01.2016'!T34</f>
        <v>0</v>
      </c>
      <c r="X12" s="40">
        <f t="shared" si="0"/>
        <v>1500000</v>
      </c>
      <c r="AF12" s="179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3"/>
    </row>
    <row r="13" spans="1:67" s="40" customFormat="1" ht="25.5">
      <c r="A13" s="158" t="s">
        <v>130</v>
      </c>
      <c r="D13" s="40">
        <v>310</v>
      </c>
      <c r="E13" s="40">
        <f>'веб мун задание 01.01.2016'!B37</f>
        <v>40180</v>
      </c>
      <c r="F13" s="40">
        <f>'веб мун задание 01.01.2016'!C37</f>
        <v>40180</v>
      </c>
      <c r="G13" s="40">
        <f>'веб мун задание 01.01.2016'!D37</f>
        <v>40180</v>
      </c>
      <c r="H13" s="40">
        <f>'веб мун задание 01.01.2016'!E37</f>
        <v>40180</v>
      </c>
      <c r="I13" s="40">
        <f>'веб мун задание 01.01.2016'!F37</f>
        <v>40180</v>
      </c>
      <c r="J13" s="40">
        <f>'веб мун задание 01.01.2016'!G37</f>
        <v>40180</v>
      </c>
      <c r="K13" s="40">
        <f>'веб мун задание 01.01.2016'!H37</f>
        <v>40180</v>
      </c>
      <c r="L13" s="40">
        <f>'веб мун задание 01.01.2016'!I37</f>
        <v>40180</v>
      </c>
      <c r="M13" s="40">
        <f>'веб мун задание 01.01.2016'!J37</f>
        <v>0</v>
      </c>
      <c r="N13" s="40">
        <f>'веб мун задание 01.01.2016'!K37</f>
        <v>40180</v>
      </c>
      <c r="O13" s="40">
        <f>'веб мун задание 01.01.2016'!L37</f>
        <v>40180</v>
      </c>
      <c r="P13" s="40">
        <f>'веб мун задание 01.01.2016'!M37</f>
        <v>0</v>
      </c>
      <c r="Q13" s="40">
        <f>'веб мун задание 01.01.2016'!N37</f>
        <v>40200</v>
      </c>
      <c r="R13" s="40">
        <f>'веб мун задание 01.01.2016'!O37</f>
        <v>15000</v>
      </c>
      <c r="S13" s="40">
        <f>'веб мун задание 01.01.2016'!P37</f>
        <v>0</v>
      </c>
      <c r="T13" s="40">
        <f>'веб мун задание 01.01.2016'!Q37</f>
        <v>0</v>
      </c>
      <c r="U13" s="40">
        <f>'веб мун задание 01.01.2016'!R37</f>
        <v>28000</v>
      </c>
      <c r="V13" s="40">
        <f>'веб мун задание 01.01.2016'!S37</f>
        <v>15000</v>
      </c>
      <c r="W13" s="40">
        <f>'веб мун задание 01.01.2016'!T37</f>
        <v>0</v>
      </c>
      <c r="X13" s="40">
        <f t="shared" si="0"/>
        <v>500000</v>
      </c>
      <c r="AF13" s="179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3"/>
    </row>
    <row r="14" spans="1:67" s="40" customFormat="1" ht="30">
      <c r="A14" s="157" t="s">
        <v>131</v>
      </c>
      <c r="D14" s="40">
        <v>221</v>
      </c>
      <c r="E14" s="40">
        <f>'веб мун задание 01.01.2016'!B29</f>
        <v>11172</v>
      </c>
      <c r="F14" s="40">
        <f>'веб мун задание 01.01.2016'!C29</f>
        <v>11172</v>
      </c>
      <c r="G14" s="40">
        <f>'веб мун задание 01.01.2016'!D29</f>
        <v>11800</v>
      </c>
      <c r="H14" s="40">
        <f>'веб мун задание 01.01.2016'!E29</f>
        <v>11194</v>
      </c>
      <c r="I14" s="40">
        <f>'веб мун задание 01.01.2016'!F29</f>
        <v>11710</v>
      </c>
      <c r="J14" s="40">
        <f>'веб мун задание 01.01.2016'!G29</f>
        <v>10781</v>
      </c>
      <c r="K14" s="40">
        <f>'веб мун задание 01.01.2016'!H29</f>
        <v>24460</v>
      </c>
      <c r="L14" s="40">
        <f>'веб мун задание 01.01.2016'!I29</f>
        <v>45569</v>
      </c>
      <c r="M14" s="40">
        <f>'веб мун задание 01.01.2016'!J29</f>
        <v>8183</v>
      </c>
      <c r="N14" s="40">
        <f>'веб мун задание 01.01.2016'!K29</f>
        <v>22880</v>
      </c>
      <c r="O14" s="40">
        <f>'веб мун задание 01.01.2016'!L29</f>
        <v>23280</v>
      </c>
      <c r="P14" s="40">
        <f>'веб мун задание 01.01.2016'!M29</f>
        <v>10781</v>
      </c>
      <c r="Q14" s="40">
        <f>'веб мун задание 01.01.2016'!N29</f>
        <v>8183</v>
      </c>
      <c r="R14" s="40">
        <f>'веб мун задание 01.01.2016'!O29</f>
        <v>8183</v>
      </c>
      <c r="S14" s="40">
        <f>'веб мун задание 01.01.2016'!P29</f>
        <v>8183</v>
      </c>
      <c r="T14" s="40">
        <f>'веб мун задание 01.01.2016'!Q29</f>
        <v>8183</v>
      </c>
      <c r="U14" s="40">
        <f>'веб мун задание 01.01.2016'!R29</f>
        <v>10820</v>
      </c>
      <c r="V14" s="40">
        <f>'веб мун задание 01.01.2016'!S29</f>
        <v>13466</v>
      </c>
      <c r="W14" s="40">
        <f>'веб мун задание 01.01.2016'!T29</f>
        <v>0</v>
      </c>
      <c r="X14" s="40">
        <f t="shared" si="0"/>
        <v>260000</v>
      </c>
      <c r="AF14" s="179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3"/>
    </row>
    <row r="15" spans="1:67" s="40" customFormat="1" ht="30">
      <c r="A15" s="157" t="s">
        <v>132</v>
      </c>
      <c r="D15" s="40">
        <v>222</v>
      </c>
      <c r="E15" s="40">
        <f>'веб мун задание 01.01.2016'!B30</f>
        <v>0</v>
      </c>
      <c r="F15" s="40">
        <f>'веб мун задание 01.01.2016'!C30</f>
        <v>0</v>
      </c>
      <c r="G15" s="40">
        <f>'веб мун задание 01.01.2016'!D30</f>
        <v>0</v>
      </c>
      <c r="H15" s="40">
        <f>'веб мун задание 01.01.2016'!E30</f>
        <v>0</v>
      </c>
      <c r="I15" s="40">
        <f>'веб мун задание 01.01.2016'!F30</f>
        <v>0</v>
      </c>
      <c r="J15" s="40">
        <f>'веб мун задание 01.01.2016'!G30</f>
        <v>0</v>
      </c>
      <c r="K15" s="40">
        <f>'веб мун задание 01.01.2016'!H30</f>
        <v>11800</v>
      </c>
      <c r="L15" s="40">
        <f>'веб мун задание 01.01.2016'!I30</f>
        <v>11800</v>
      </c>
      <c r="M15" s="40">
        <f>'веб мун задание 01.01.2016'!J30</f>
        <v>7400</v>
      </c>
      <c r="N15" s="40">
        <f>'веб мун задание 01.01.2016'!K30</f>
        <v>9300</v>
      </c>
      <c r="O15" s="40">
        <f>'веб мун задание 01.01.2016'!L30</f>
        <v>4000</v>
      </c>
      <c r="P15" s="40">
        <f>'веб мун задание 01.01.2016'!M30</f>
        <v>9600</v>
      </c>
      <c r="Q15" s="40">
        <f>'веб мун задание 01.01.2016'!N30</f>
        <v>85700</v>
      </c>
      <c r="R15" s="40">
        <f>'веб мун задание 01.01.2016'!O30</f>
        <v>59300</v>
      </c>
      <c r="S15" s="40">
        <f>'веб мун задание 01.01.2016'!P30</f>
        <v>54000</v>
      </c>
      <c r="T15" s="40">
        <f>'веб мун задание 01.01.2016'!Q30</f>
        <v>43000</v>
      </c>
      <c r="U15" s="40">
        <f>'веб мун задание 01.01.2016'!R30</f>
        <v>40100</v>
      </c>
      <c r="V15" s="40">
        <f>'веб мун задание 01.01.2016'!S30</f>
        <v>14000</v>
      </c>
      <c r="W15" s="40">
        <f>'веб мун задание 01.01.2016'!T30</f>
        <v>0</v>
      </c>
      <c r="X15" s="40">
        <f t="shared" si="0"/>
        <v>350000</v>
      </c>
      <c r="AF15" s="179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3"/>
    </row>
    <row r="16" spans="1:67" s="62" customFormat="1" ht="60">
      <c r="A16" s="156" t="s">
        <v>133</v>
      </c>
      <c r="D16" s="62">
        <v>211</v>
      </c>
      <c r="E16" s="62">
        <f>'веб мун задание 01.01.2016'!B26</f>
        <v>894400</v>
      </c>
      <c r="F16" s="62">
        <f>'веб мун задание 01.01.2016'!C26</f>
        <v>901500</v>
      </c>
      <c r="G16" s="62">
        <f>'веб мун задание 01.01.2016'!D26</f>
        <v>616600</v>
      </c>
      <c r="H16" s="62">
        <f>'веб мун задание 01.01.2016'!E26</f>
        <v>888400</v>
      </c>
      <c r="I16" s="62">
        <f>'веб мун задание 01.01.2016'!F26</f>
        <v>772600</v>
      </c>
      <c r="J16" s="62">
        <f>'веб мун задание 01.01.2016'!G26</f>
        <v>899200</v>
      </c>
      <c r="K16" s="62">
        <f>'веб мун задание 01.01.2016'!H26</f>
        <v>744200</v>
      </c>
      <c r="L16" s="62">
        <f>'веб мун задание 01.01.2016'!I26</f>
        <v>1461600</v>
      </c>
      <c r="M16" s="62">
        <f>'веб мун задание 01.01.2016'!J26</f>
        <v>0</v>
      </c>
      <c r="N16" s="62">
        <f>'веб мун задание 01.01.2016'!K26</f>
        <v>628500</v>
      </c>
      <c r="O16" s="62">
        <f>'веб мун задание 01.01.2016'!L26</f>
        <v>483000</v>
      </c>
      <c r="P16" s="62">
        <f>'веб мун задание 01.01.2016'!M26</f>
        <v>1191600</v>
      </c>
      <c r="Q16" s="62">
        <f>'веб мун задание 01.01.2016'!N26</f>
        <v>586200</v>
      </c>
      <c r="R16" s="62">
        <f>'веб мун задание 01.01.2016'!O26</f>
        <v>912900</v>
      </c>
      <c r="S16" s="62">
        <f>'веб мун задание 01.01.2016'!P26</f>
        <v>565600</v>
      </c>
      <c r="T16" s="62">
        <f>'веб мун задание 01.01.2016'!Q26</f>
        <v>148400</v>
      </c>
      <c r="U16" s="62">
        <f>'веб мун задание 01.01.2016'!R26</f>
        <v>375300</v>
      </c>
      <c r="V16" s="62">
        <f>'веб мун задание 01.01.2016'!S26</f>
        <v>930000</v>
      </c>
      <c r="W16" s="62">
        <f>'веб мун задание 01.01.2016'!T26</f>
        <v>973000</v>
      </c>
      <c r="X16" s="40">
        <f t="shared" si="0"/>
        <v>13973000</v>
      </c>
      <c r="AF16" s="178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2"/>
    </row>
    <row r="17" spans="1:67" s="62" customFormat="1" ht="15">
      <c r="A17" s="156" t="s">
        <v>134</v>
      </c>
      <c r="D17" s="62">
        <v>213</v>
      </c>
      <c r="E17" s="62">
        <f>'веб мун задание 01.01.2016'!B28</f>
        <v>270100</v>
      </c>
      <c r="F17" s="62">
        <f>'веб мун задание 01.01.2016'!C28</f>
        <v>272300</v>
      </c>
      <c r="G17" s="62">
        <f>'веб мун задание 01.01.2016'!D28</f>
        <v>186200</v>
      </c>
      <c r="H17" s="62">
        <f>'веб мун задание 01.01.2016'!E28</f>
        <v>268300</v>
      </c>
      <c r="I17" s="62">
        <f>'веб мун задание 01.01.2016'!F28</f>
        <v>233300</v>
      </c>
      <c r="J17" s="62">
        <f>'веб мун задание 01.01.2016'!G28</f>
        <v>271500</v>
      </c>
      <c r="K17" s="62">
        <f>'веб мун задание 01.01.2016'!H28</f>
        <v>224700</v>
      </c>
      <c r="L17" s="62">
        <f>'веб мун задание 01.01.2016'!I28</f>
        <v>441400</v>
      </c>
      <c r="M17" s="62">
        <f>'веб мун задание 01.01.2016'!J28</f>
        <v>0</v>
      </c>
      <c r="N17" s="62">
        <f>'веб мун задание 01.01.2016'!K28</f>
        <v>189800</v>
      </c>
      <c r="O17" s="62">
        <f>'веб мун задание 01.01.2016'!L28</f>
        <v>148500</v>
      </c>
      <c r="P17" s="62">
        <f>'веб мун задание 01.01.2016'!M28</f>
        <v>359800</v>
      </c>
      <c r="Q17" s="62">
        <f>'веб мун задание 01.01.2016'!N28</f>
        <v>177000</v>
      </c>
      <c r="R17" s="62">
        <f>'веб мун задание 01.01.2016'!O28</f>
        <v>275700</v>
      </c>
      <c r="S17" s="62">
        <f>'веб мун задание 01.01.2016'!P28</f>
        <v>170800</v>
      </c>
      <c r="T17" s="62">
        <f>'веб мун задание 01.01.2016'!Q28</f>
        <v>44800</v>
      </c>
      <c r="U17" s="62">
        <f>'веб мун задание 01.01.2016'!R28</f>
        <v>113400</v>
      </c>
      <c r="V17" s="62">
        <f>'веб мун задание 01.01.2016'!S28</f>
        <v>280800</v>
      </c>
      <c r="W17" s="62">
        <f>'веб мун задание 01.01.2016'!T28</f>
        <v>292890</v>
      </c>
      <c r="X17" s="40">
        <f t="shared" si="0"/>
        <v>4221290</v>
      </c>
      <c r="AF17" s="178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2"/>
    </row>
    <row r="18" spans="1:67" s="40" customFormat="1" ht="45">
      <c r="A18" s="157" t="s">
        <v>135</v>
      </c>
      <c r="D18" s="40">
        <v>212</v>
      </c>
      <c r="E18" s="40">
        <f>'веб мун задание 01.01.2016'!B27</f>
        <v>300</v>
      </c>
      <c r="F18" s="40">
        <f>'веб мун задание 01.01.2016'!C27</f>
        <v>300</v>
      </c>
      <c r="G18" s="40">
        <f>'веб мун задание 01.01.2016'!D27</f>
        <v>300</v>
      </c>
      <c r="H18" s="40">
        <f>'веб мун задание 01.01.2016'!E27</f>
        <v>300</v>
      </c>
      <c r="I18" s="40">
        <f>'веб мун задание 01.01.2016'!F27</f>
        <v>300</v>
      </c>
      <c r="J18" s="40">
        <f>'веб мун задание 01.01.2016'!G27</f>
        <v>300</v>
      </c>
      <c r="K18" s="40">
        <f>'веб мун задание 01.01.2016'!H27</f>
        <v>300</v>
      </c>
      <c r="L18" s="40">
        <f>'веб мун задание 01.01.2016'!I27</f>
        <v>300</v>
      </c>
      <c r="M18" s="40">
        <f>'веб мун задание 01.01.2016'!J27</f>
        <v>300</v>
      </c>
      <c r="N18" s="40">
        <f>'веб мун задание 01.01.2016'!K27</f>
        <v>400</v>
      </c>
      <c r="O18" s="40">
        <f>'веб мун задание 01.01.2016'!L27</f>
        <v>300</v>
      </c>
      <c r="P18" s="40">
        <f>'веб мун задание 01.01.2016'!M27</f>
        <v>2200</v>
      </c>
      <c r="Q18" s="40">
        <f>'веб мун задание 01.01.2016'!N27</f>
        <v>2200</v>
      </c>
      <c r="R18" s="40">
        <f>'веб мун задание 01.01.2016'!O27</f>
        <v>2200</v>
      </c>
      <c r="S18" s="40">
        <f>'веб мун задание 01.01.2016'!P27</f>
        <v>2200</v>
      </c>
      <c r="T18" s="40">
        <f>'веб мун задание 01.01.2016'!Q27</f>
        <v>2200</v>
      </c>
      <c r="U18" s="40">
        <f>'веб мун задание 01.01.2016'!R27</f>
        <v>300</v>
      </c>
      <c r="V18" s="40">
        <f>'веб мун задание 01.01.2016'!S27</f>
        <v>300</v>
      </c>
      <c r="W18" s="40">
        <f>'веб мун задание 01.01.2016'!T27</f>
        <v>0</v>
      </c>
      <c r="X18" s="40">
        <f t="shared" si="0"/>
        <v>15000</v>
      </c>
      <c r="AF18" s="179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3"/>
    </row>
    <row r="19" spans="1:67" s="160" customFormat="1" ht="25.5">
      <c r="A19" s="159" t="s">
        <v>136</v>
      </c>
      <c r="D19" s="160">
        <v>224</v>
      </c>
      <c r="E19" s="161">
        <f>'веб мун задание 01.01.2016'!B32</f>
        <v>0</v>
      </c>
      <c r="F19" s="161">
        <f>'веб мун задание 01.01.2016'!C32</f>
        <v>0</v>
      </c>
      <c r="G19" s="161">
        <f>'веб мун задание 01.01.2016'!D32</f>
        <v>0</v>
      </c>
      <c r="H19" s="161">
        <f>'веб мун задание 01.01.2016'!E32</f>
        <v>0</v>
      </c>
      <c r="I19" s="161">
        <f>'веб мун задание 01.01.2016'!F32</f>
        <v>0</v>
      </c>
      <c r="J19" s="161">
        <f>'веб мун задание 01.01.2016'!G32</f>
        <v>0</v>
      </c>
      <c r="K19" s="161">
        <f>'веб мун задание 01.01.2016'!H32</f>
        <v>0</v>
      </c>
      <c r="L19" s="161">
        <f>'веб мун задание 01.01.2016'!I32</f>
        <v>0</v>
      </c>
      <c r="M19" s="161">
        <f>'веб мун задание 01.01.2016'!J32</f>
        <v>0</v>
      </c>
      <c r="N19" s="161">
        <f>'веб мун задание 01.01.2016'!K32</f>
        <v>50000</v>
      </c>
      <c r="O19" s="161">
        <f>'веб мун задание 01.01.2016'!L32</f>
        <v>0</v>
      </c>
      <c r="P19" s="161">
        <f>'веб мун задание 01.01.2016'!M32</f>
        <v>0</v>
      </c>
      <c r="Q19" s="161">
        <f>'веб мун задание 01.01.2016'!N32</f>
        <v>50000</v>
      </c>
      <c r="R19" s="161">
        <f>'веб мун задание 01.01.2016'!O32</f>
        <v>0</v>
      </c>
      <c r="S19" s="161">
        <f>'веб мун задание 01.01.2016'!P32</f>
        <v>0</v>
      </c>
      <c r="T19" s="161">
        <f>'веб мун задание 01.01.2016'!Q32</f>
        <v>0</v>
      </c>
      <c r="U19" s="161">
        <f>'веб мун задание 01.01.2016'!R32</f>
        <v>0</v>
      </c>
      <c r="V19" s="161">
        <f>'веб мун задание 01.01.2016'!S32</f>
        <v>0</v>
      </c>
      <c r="W19" s="161">
        <f>'веб мун задание 01.01.2016'!T32</f>
        <v>0</v>
      </c>
      <c r="X19" s="40">
        <f t="shared" si="0"/>
        <v>100000</v>
      </c>
      <c r="AF19" s="180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4"/>
    </row>
    <row r="20" spans="1:67" s="40" customFormat="1" ht="38.25">
      <c r="A20" s="158" t="s">
        <v>137</v>
      </c>
      <c r="D20" s="57">
        <v>262</v>
      </c>
      <c r="E20" s="40">
        <f>'веб мун задание 01.01.2016'!B35</f>
        <v>33000</v>
      </c>
      <c r="F20" s="40">
        <f>'веб мун задание 01.01.2016'!C35</f>
        <v>30000</v>
      </c>
      <c r="G20" s="40">
        <f>'веб мун задание 01.01.2016'!D35</f>
        <v>2000</v>
      </c>
      <c r="H20" s="40">
        <f>'веб мун задание 01.01.2016'!E35</f>
        <v>2000</v>
      </c>
      <c r="I20" s="40">
        <f>'веб мун задание 01.01.2016'!F35</f>
        <v>4000</v>
      </c>
      <c r="J20" s="40">
        <f>'веб мун задание 01.01.2016'!G35</f>
        <v>0</v>
      </c>
      <c r="K20" s="40">
        <f>'веб мун задание 01.01.2016'!H35</f>
        <v>0</v>
      </c>
      <c r="L20" s="40">
        <f>'веб мун задание 01.01.2016'!I35</f>
        <v>0</v>
      </c>
      <c r="M20" s="40">
        <f>'веб мун задание 01.01.2016'!J35</f>
        <v>0</v>
      </c>
      <c r="N20" s="40">
        <f>'веб мун задание 01.01.2016'!K35</f>
        <v>0</v>
      </c>
      <c r="O20" s="40">
        <f>'веб мун задание 01.01.2016'!L35</f>
        <v>29000</v>
      </c>
      <c r="P20" s="40">
        <f>'веб мун задание 01.01.2016'!M35</f>
        <v>0</v>
      </c>
      <c r="Q20" s="40">
        <f>'веб мун задание 01.01.2016'!N35</f>
        <v>0</v>
      </c>
      <c r="R20" s="40">
        <f>'веб мун задание 01.01.2016'!O35</f>
        <v>0</v>
      </c>
      <c r="S20" s="40">
        <f>'веб мун задание 01.01.2016'!P35</f>
        <v>0</v>
      </c>
      <c r="T20" s="40">
        <f>'веб мун задание 01.01.2016'!Q35</f>
        <v>0</v>
      </c>
      <c r="U20" s="40">
        <f>'веб мун задание 01.01.2016'!R35</f>
        <v>0</v>
      </c>
      <c r="V20" s="40">
        <f>'веб мун задание 01.01.2016'!S35</f>
        <v>0</v>
      </c>
      <c r="W20" s="40">
        <f>'веб мун задание 01.01.2016'!T35</f>
        <v>0</v>
      </c>
      <c r="X20" s="40">
        <f t="shared" si="0"/>
        <v>100000</v>
      </c>
      <c r="AF20" s="179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3"/>
    </row>
    <row r="21" spans="1:67" s="40" customFormat="1" ht="12.75">
      <c r="A21" s="40" t="s">
        <v>138</v>
      </c>
      <c r="D21" s="57">
        <v>290</v>
      </c>
      <c r="E21" s="40">
        <f>'веб мун задание 01.01.2016'!B36</f>
        <v>2494440</v>
      </c>
      <c r="F21" s="40">
        <f>'веб мун задание 01.01.2016'!C36</f>
        <v>1270660</v>
      </c>
      <c r="G21" s="40">
        <f>'веб мун задание 01.01.2016'!D36</f>
        <v>546512</v>
      </c>
      <c r="H21" s="40">
        <f>'веб мун задание 01.01.2016'!E36</f>
        <v>553424</v>
      </c>
      <c r="I21" s="40">
        <f>'веб мун задание 01.01.2016'!F36</f>
        <v>3422292</v>
      </c>
      <c r="J21" s="40">
        <f>'веб мун задание 01.01.2016'!G36</f>
        <v>3045992</v>
      </c>
      <c r="K21" s="40">
        <f>'веб мун задание 01.01.2016'!H36</f>
        <v>30415</v>
      </c>
      <c r="L21" s="40">
        <f>'веб мун задание 01.01.2016'!I36</f>
        <v>777600</v>
      </c>
      <c r="M21" s="40">
        <f>'веб мун задание 01.01.2016'!J36</f>
        <v>28056</v>
      </c>
      <c r="N21" s="40">
        <f>'веб мун задание 01.01.2016'!K36</f>
        <v>566028</v>
      </c>
      <c r="O21" s="40">
        <f>'веб мун задание 01.01.2016'!L36</f>
        <v>281979</v>
      </c>
      <c r="P21" s="40">
        <f>'веб мун задание 01.01.2016'!M36</f>
        <v>2848908</v>
      </c>
      <c r="Q21" s="40">
        <f>'веб мун задание 01.01.2016'!N36</f>
        <v>96800</v>
      </c>
      <c r="R21" s="40">
        <f>'веб мун задание 01.01.2016'!O36</f>
        <v>132832</v>
      </c>
      <c r="S21" s="40">
        <f>'веб мун задание 01.01.2016'!P36</f>
        <v>15856</v>
      </c>
      <c r="T21" s="40">
        <f>'веб мун задание 01.01.2016'!Q36</f>
        <v>220368</v>
      </c>
      <c r="U21" s="40">
        <f>'веб мун задание 01.01.2016'!R36</f>
        <v>78680</v>
      </c>
      <c r="V21" s="40">
        <f>'веб мун задание 01.01.2016'!S36</f>
        <v>306184</v>
      </c>
      <c r="W21" s="40">
        <f>'веб мун задание 01.01.2016'!T36</f>
        <v>1287384</v>
      </c>
      <c r="X21" s="40">
        <f t="shared" si="0"/>
        <v>18004410</v>
      </c>
      <c r="AF21" s="179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3"/>
    </row>
    <row r="22" spans="1:67" s="40" customFormat="1" ht="63.75">
      <c r="A22" s="158" t="s">
        <v>139</v>
      </c>
      <c r="D22" s="57">
        <v>340</v>
      </c>
      <c r="E22" s="40">
        <f>'веб мун задание 01.01.2016'!B38</f>
        <v>294000</v>
      </c>
      <c r="F22" s="40">
        <f>'веб мун задание 01.01.2016'!C38</f>
        <v>294000</v>
      </c>
      <c r="G22" s="40">
        <f>'веб мун задание 01.01.2016'!D38</f>
        <v>294000</v>
      </c>
      <c r="H22" s="40">
        <f>'веб мун задание 01.01.2016'!E38</f>
        <v>294000</v>
      </c>
      <c r="I22" s="40">
        <f>'веб мун задание 01.01.2016'!F38</f>
        <v>445200</v>
      </c>
      <c r="J22" s="40">
        <f>'веб мун задание 01.01.2016'!G38</f>
        <v>40180</v>
      </c>
      <c r="K22" s="40">
        <f>'веб мун задание 01.01.2016'!H38</f>
        <v>445200</v>
      </c>
      <c r="L22" s="40">
        <f>'веб мун задание 01.01.2016'!I38</f>
        <v>303820</v>
      </c>
      <c r="M22" s="40">
        <f>'веб мун задание 01.01.2016'!J38</f>
        <v>159000</v>
      </c>
      <c r="N22" s="40">
        <f>'веб мун задание 01.01.2016'!K38</f>
        <v>445200</v>
      </c>
      <c r="O22" s="40">
        <f>'веб мун задание 01.01.2016'!L38</f>
        <v>445200</v>
      </c>
      <c r="P22" s="40">
        <f>'веб мун задание 01.01.2016'!M38</f>
        <v>445200</v>
      </c>
      <c r="Q22" s="40">
        <f>'веб мун задание 01.01.2016'!N38</f>
        <v>300000</v>
      </c>
      <c r="R22" s="40">
        <f>'веб мун задание 01.01.2016'!O38</f>
        <v>159000</v>
      </c>
      <c r="S22" s="40">
        <f>'веб мун задание 01.01.2016'!P38</f>
        <v>159000</v>
      </c>
      <c r="T22" s="40">
        <f>'веб мун задание 01.01.2016'!Q38</f>
        <v>159000</v>
      </c>
      <c r="U22" s="40">
        <f>'веб мун задание 01.01.2016'!R38</f>
        <v>159000</v>
      </c>
      <c r="V22" s="40">
        <f>'веб мун задание 01.01.2016'!S38</f>
        <v>159000</v>
      </c>
      <c r="W22" s="40">
        <f>'веб мун задание 01.01.2016'!T38</f>
        <v>0</v>
      </c>
      <c r="X22" s="40">
        <f t="shared" si="0"/>
        <v>5000000</v>
      </c>
      <c r="AF22" s="179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3"/>
    </row>
    <row r="23" spans="1:67" s="40" customFormat="1" ht="15">
      <c r="A23" s="162" t="s">
        <v>5</v>
      </c>
      <c r="E23" s="40">
        <f>SUM(E10:E22)</f>
        <v>9627392</v>
      </c>
      <c r="F23" s="40">
        <f aca="true" t="shared" si="1" ref="F23:W23">SUM(F10:F22)</f>
        <v>6095412</v>
      </c>
      <c r="G23" s="40">
        <f t="shared" si="1"/>
        <v>4138892</v>
      </c>
      <c r="H23" s="40">
        <f t="shared" si="1"/>
        <v>4554098</v>
      </c>
      <c r="I23" s="40">
        <f t="shared" si="1"/>
        <v>9314882</v>
      </c>
      <c r="J23" s="40">
        <f t="shared" si="1"/>
        <v>7792933</v>
      </c>
      <c r="K23" s="40">
        <f t="shared" si="1"/>
        <v>3992055</v>
      </c>
      <c r="L23" s="40">
        <f t="shared" si="1"/>
        <v>13234459</v>
      </c>
      <c r="M23" s="40">
        <f t="shared" si="1"/>
        <v>1333739</v>
      </c>
      <c r="N23" s="40">
        <f t="shared" si="1"/>
        <v>6306788</v>
      </c>
      <c r="O23" s="40">
        <f t="shared" si="1"/>
        <v>4586239</v>
      </c>
      <c r="P23" s="40">
        <f t="shared" si="1"/>
        <v>5705219</v>
      </c>
      <c r="Q23" s="40">
        <f t="shared" si="1"/>
        <v>5310783</v>
      </c>
      <c r="R23" s="40">
        <f t="shared" si="1"/>
        <v>2895915</v>
      </c>
      <c r="S23" s="40">
        <f t="shared" si="1"/>
        <v>1806439</v>
      </c>
      <c r="T23" s="40">
        <f t="shared" si="1"/>
        <v>2038751</v>
      </c>
      <c r="U23" s="40">
        <f t="shared" si="1"/>
        <v>2936400</v>
      </c>
      <c r="V23" s="40">
        <f t="shared" si="1"/>
        <v>3349550</v>
      </c>
      <c r="W23" s="40">
        <f t="shared" si="1"/>
        <v>2553274</v>
      </c>
      <c r="X23" s="40">
        <f t="shared" si="0"/>
        <v>97573220</v>
      </c>
      <c r="Y23" s="40">
        <f aca="true" t="shared" si="2" ref="Y23:AF23">SUM(Y10:Y22)</f>
        <v>0</v>
      </c>
      <c r="Z23" s="40">
        <f t="shared" si="2"/>
        <v>0</v>
      </c>
      <c r="AA23" s="40">
        <f t="shared" si="2"/>
        <v>0</v>
      </c>
      <c r="AB23" s="40">
        <f t="shared" si="2"/>
        <v>0</v>
      </c>
      <c r="AC23" s="40">
        <f t="shared" si="2"/>
        <v>0</v>
      </c>
      <c r="AD23" s="40">
        <f t="shared" si="2"/>
        <v>0</v>
      </c>
      <c r="AE23" s="40">
        <f t="shared" si="2"/>
        <v>0</v>
      </c>
      <c r="AF23" s="179">
        <f t="shared" si="2"/>
        <v>0</v>
      </c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3"/>
    </row>
    <row r="24" spans="1:67" s="40" customFormat="1" ht="15">
      <c r="A24" s="163" t="s">
        <v>140</v>
      </c>
      <c r="E24" s="164">
        <f>' 2020 ШКОЛЫ  ДЕТИ'!F41</f>
        <v>942</v>
      </c>
      <c r="F24" s="164">
        <f>' 2020 ШКОЛЫ  ДЕТИ'!I41</f>
        <v>855</v>
      </c>
      <c r="G24" s="164">
        <f>' 2020 ШКОЛЫ  ДЕТИ'!L41</f>
        <v>606</v>
      </c>
      <c r="H24" s="164">
        <f>' 2020 ШКОЛЫ  ДЕТИ'!O41</f>
        <v>629</v>
      </c>
      <c r="I24" s="164">
        <f>' 2020 ШКОЛЫ  ДЕТИ'!R41</f>
        <v>526</v>
      </c>
      <c r="J24" s="164">
        <f>' 2020 ШКОЛЫ  ДЕТИ'!U41</f>
        <v>743</v>
      </c>
      <c r="K24" s="164">
        <f>' 2020 ШКОЛЫ  ДЕТИ'!X41</f>
        <v>497</v>
      </c>
      <c r="L24" s="164">
        <f>' 2020 ШКОЛЫ  ДЕТИ'!AA41</f>
        <v>849</v>
      </c>
      <c r="M24" s="164">
        <f>' 2020 ШКОЛЫ  ДЕТИ'!AD41</f>
        <v>60</v>
      </c>
      <c r="N24" s="164">
        <f>' 2020 ШКОЛЫ  ДЕТИ'!AG41</f>
        <v>245</v>
      </c>
      <c r="O24" s="164">
        <f>' 2020 ШКОЛЫ  ДЕТИ'!AJ41</f>
        <v>165</v>
      </c>
      <c r="P24" s="164">
        <f>' 2020 ШКОЛЫ  ДЕТИ'!AM41</f>
        <v>100</v>
      </c>
      <c r="Q24" s="164">
        <f>' 2020 ШКОЛЫ  ДЕТИ'!AP41</f>
        <v>215</v>
      </c>
      <c r="R24" s="164">
        <f>' 2020 ШКОЛЫ  ДЕТИ'!AS41</f>
        <v>81</v>
      </c>
      <c r="S24" s="164">
        <f>' 2020 ШКОЛЫ  ДЕТИ'!AV41</f>
        <v>34</v>
      </c>
      <c r="T24" s="164">
        <f>' 2020 ШКОЛЫ  ДЕТИ'!AY41</f>
        <v>60</v>
      </c>
      <c r="U24" s="164">
        <f>' 2020 ШКОЛЫ  ДЕТИ'!BB41</f>
        <v>43</v>
      </c>
      <c r="V24" s="164">
        <f>' 2020 ШКОЛЫ  ДЕТИ'!BE41</f>
        <v>90</v>
      </c>
      <c r="W24" s="164">
        <f>' 2020 ШКОЛЫ  ДЕТИ'!BG41</f>
        <v>0</v>
      </c>
      <c r="X24" s="40">
        <f t="shared" si="0"/>
        <v>6740</v>
      </c>
      <c r="AF24" s="179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3"/>
    </row>
    <row r="25" spans="1:67" s="227" customFormat="1" ht="45">
      <c r="A25" s="226" t="s">
        <v>69</v>
      </c>
      <c r="E25" s="227">
        <f>E23/E24</f>
        <v>10220.16135881104</v>
      </c>
      <c r="F25" s="227">
        <f aca="true" t="shared" si="3" ref="F25:V25">F23/F24</f>
        <v>7129.136842105263</v>
      </c>
      <c r="G25" s="227">
        <f t="shared" si="3"/>
        <v>6829.8547854785475</v>
      </c>
      <c r="H25" s="227">
        <f t="shared" si="3"/>
        <v>7240.219395866455</v>
      </c>
      <c r="I25" s="227">
        <f t="shared" si="3"/>
        <v>17708.90114068441</v>
      </c>
      <c r="J25" s="227">
        <f t="shared" si="3"/>
        <v>10488.469717362046</v>
      </c>
      <c r="K25" s="227">
        <f t="shared" si="3"/>
        <v>8032.303822937626</v>
      </c>
      <c r="L25" s="227">
        <f t="shared" si="3"/>
        <v>15588.290930506479</v>
      </c>
      <c r="M25" s="227">
        <f t="shared" si="3"/>
        <v>22228.983333333334</v>
      </c>
      <c r="N25" s="227">
        <f t="shared" si="3"/>
        <v>25741.991836734695</v>
      </c>
      <c r="O25" s="227">
        <f t="shared" si="3"/>
        <v>27795.38787878788</v>
      </c>
      <c r="P25" s="227">
        <f t="shared" si="3"/>
        <v>57052.19</v>
      </c>
      <c r="Q25" s="227">
        <f t="shared" si="3"/>
        <v>24701.316279069768</v>
      </c>
      <c r="R25" s="227">
        <f t="shared" si="3"/>
        <v>35752.03703703704</v>
      </c>
      <c r="S25" s="227">
        <f t="shared" si="3"/>
        <v>53130.55882352941</v>
      </c>
      <c r="T25" s="227">
        <f t="shared" si="3"/>
        <v>33979.183333333334</v>
      </c>
      <c r="U25" s="227">
        <f t="shared" si="3"/>
        <v>68288.37209302325</v>
      </c>
      <c r="V25" s="227">
        <f t="shared" si="3"/>
        <v>37217.22222222222</v>
      </c>
      <c r="W25" s="227" t="e">
        <f>W23/W24</f>
        <v>#DIV/0!</v>
      </c>
      <c r="X25" s="227">
        <f>X23/X24</f>
        <v>14476.73887240356</v>
      </c>
      <c r="Y25" s="227" t="e">
        <f aca="true" t="shared" si="4" ref="Y25:AF25">Y23/Y24</f>
        <v>#DIV/0!</v>
      </c>
      <c r="Z25" s="227" t="e">
        <f t="shared" si="4"/>
        <v>#DIV/0!</v>
      </c>
      <c r="AA25" s="227" t="e">
        <f t="shared" si="4"/>
        <v>#DIV/0!</v>
      </c>
      <c r="AB25" s="227" t="e">
        <f t="shared" si="4"/>
        <v>#DIV/0!</v>
      </c>
      <c r="AC25" s="227" t="e">
        <f t="shared" si="4"/>
        <v>#DIV/0!</v>
      </c>
      <c r="AD25" s="227" t="e">
        <f t="shared" si="4"/>
        <v>#DIV/0!</v>
      </c>
      <c r="AE25" s="227" t="e">
        <f t="shared" si="4"/>
        <v>#DIV/0!</v>
      </c>
      <c r="AF25" s="228" t="e">
        <f t="shared" si="4"/>
        <v>#DIV/0!</v>
      </c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229"/>
    </row>
    <row r="26" spans="1:24" s="225" customFormat="1" ht="12.75">
      <c r="A26" s="192" t="s">
        <v>157</v>
      </c>
      <c r="E26" s="225">
        <f>'веб мун задание 01.01.2016'!B39+'веб мун задание 01.01.2016'!B92</f>
        <v>9627392</v>
      </c>
      <c r="F26" s="225">
        <f>'веб мун задание 01.01.2016'!C39+'веб мун задание 01.01.2016'!C92</f>
        <v>6095412</v>
      </c>
      <c r="G26" s="225">
        <f>'веб мун задание 01.01.2016'!D39+'веб мун задание 01.01.2016'!D92</f>
        <v>4138892</v>
      </c>
      <c r="H26" s="225">
        <f>'веб мун задание 01.01.2016'!E39+'веб мун задание 01.01.2016'!E92</f>
        <v>4554098</v>
      </c>
      <c r="I26" s="225">
        <f>'веб мун задание 01.01.2016'!F39+'веб мун задание 01.01.2016'!F92</f>
        <v>9314882</v>
      </c>
      <c r="J26" s="225">
        <f>'веб мун задание 01.01.2016'!G39+'веб мун задание 01.01.2016'!G92</f>
        <v>7792933</v>
      </c>
      <c r="K26" s="225">
        <f>'веб мун задание 01.01.2016'!H39+'веб мун задание 01.01.2016'!H92</f>
        <v>3992055</v>
      </c>
      <c r="L26" s="225">
        <f>'веб мун задание 01.01.2016'!I39+'веб мун задание 01.01.2016'!I92</f>
        <v>13234459</v>
      </c>
      <c r="M26" s="225">
        <f>'веб мун задание 01.01.2016'!J39+'веб мун задание 01.01.2016'!J92</f>
        <v>1333739</v>
      </c>
      <c r="N26" s="225">
        <f>'веб мун задание 01.01.2016'!K39+'веб мун задание 01.01.2016'!K92</f>
        <v>6306788</v>
      </c>
      <c r="O26" s="225">
        <f>'веб мун задание 01.01.2016'!L39+'веб мун задание 01.01.2016'!L92</f>
        <v>4586239</v>
      </c>
      <c r="P26" s="225">
        <f>'веб мун задание 01.01.2016'!M39+'веб мун задание 01.01.2016'!M92</f>
        <v>5705219</v>
      </c>
      <c r="Q26" s="225">
        <f>'веб мун задание 01.01.2016'!N39+'веб мун задание 01.01.2016'!N92</f>
        <v>5310783</v>
      </c>
      <c r="R26" s="225">
        <f>'веб мун задание 01.01.2016'!O39+'веб мун задание 01.01.2016'!O92</f>
        <v>2895915</v>
      </c>
      <c r="S26" s="225">
        <f>'веб мун задание 01.01.2016'!P39+'веб мун задание 01.01.2016'!P92</f>
        <v>1806439</v>
      </c>
      <c r="T26" s="225">
        <f>'веб мун задание 01.01.2016'!Q39+'веб мун задание 01.01.2016'!Q92</f>
        <v>2038751</v>
      </c>
      <c r="U26" s="225">
        <f>'веб мун задание 01.01.2016'!R39+'веб мун задание 01.01.2016'!R92</f>
        <v>2936400</v>
      </c>
      <c r="V26" s="225">
        <f>'веб мун задание 01.01.2016'!S39+'веб мун задание 01.01.2016'!S92</f>
        <v>3349550</v>
      </c>
      <c r="W26" s="225">
        <f>'веб мун задание 01.01.2016'!T39+'веб мун задание 01.01.2016'!T92</f>
        <v>2553274</v>
      </c>
      <c r="X26" s="225">
        <f>'веб мун задание 01.01.2016'!U39+'веб мун задание 01.01.2016'!U92</f>
        <v>97573220</v>
      </c>
    </row>
    <row r="27" spans="5:24" s="225" customFormat="1" ht="12.75">
      <c r="E27" s="225">
        <f>E26-E23</f>
        <v>0</v>
      </c>
      <c r="F27" s="225">
        <f aca="true" t="shared" si="5" ref="F27:X27">F26-F23</f>
        <v>0</v>
      </c>
      <c r="G27" s="225">
        <f t="shared" si="5"/>
        <v>0</v>
      </c>
      <c r="H27" s="225">
        <f t="shared" si="5"/>
        <v>0</v>
      </c>
      <c r="I27" s="225">
        <f t="shared" si="5"/>
        <v>0</v>
      </c>
      <c r="J27" s="225">
        <f t="shared" si="5"/>
        <v>0</v>
      </c>
      <c r="K27" s="225">
        <f t="shared" si="5"/>
        <v>0</v>
      </c>
      <c r="L27" s="225">
        <f t="shared" si="5"/>
        <v>0</v>
      </c>
      <c r="M27" s="225">
        <f t="shared" si="5"/>
        <v>0</v>
      </c>
      <c r="N27" s="225">
        <f t="shared" si="5"/>
        <v>0</v>
      </c>
      <c r="O27" s="225">
        <f t="shared" si="5"/>
        <v>0</v>
      </c>
      <c r="P27" s="225">
        <f t="shared" si="5"/>
        <v>0</v>
      </c>
      <c r="Q27" s="225">
        <f t="shared" si="5"/>
        <v>0</v>
      </c>
      <c r="R27" s="225">
        <f t="shared" si="5"/>
        <v>0</v>
      </c>
      <c r="S27" s="225">
        <f t="shared" si="5"/>
        <v>0</v>
      </c>
      <c r="T27" s="225">
        <f t="shared" si="5"/>
        <v>0</v>
      </c>
      <c r="U27" s="225">
        <f t="shared" si="5"/>
        <v>0</v>
      </c>
      <c r="V27" s="225">
        <f t="shared" si="5"/>
        <v>0</v>
      </c>
      <c r="W27" s="225">
        <f t="shared" si="5"/>
        <v>0</v>
      </c>
      <c r="X27" s="225">
        <f t="shared" si="5"/>
        <v>0</v>
      </c>
    </row>
    <row r="28" ht="12.75">
      <c r="X28" s="230">
        <f t="shared" si="0"/>
        <v>0</v>
      </c>
    </row>
    <row r="29" ht="12.75">
      <c r="X29" s="40">
        <f t="shared" si="0"/>
        <v>0</v>
      </c>
    </row>
    <row r="30" spans="1:67" s="166" customFormat="1" ht="12.75">
      <c r="A30" s="165" t="s">
        <v>141</v>
      </c>
      <c r="X30" s="40">
        <f t="shared" si="0"/>
        <v>0</v>
      </c>
      <c r="AF30" s="181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5"/>
    </row>
    <row r="31" spans="1:67" s="62" customFormat="1" ht="51.75" customHeight="1">
      <c r="A31" s="156" t="s">
        <v>133</v>
      </c>
      <c r="D31" s="62">
        <v>211</v>
      </c>
      <c r="X31" s="40">
        <f t="shared" si="0"/>
        <v>0</v>
      </c>
      <c r="AF31" s="178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2"/>
    </row>
    <row r="32" spans="1:67" s="62" customFormat="1" ht="15">
      <c r="A32" s="156" t="s">
        <v>134</v>
      </c>
      <c r="D32" s="62">
        <v>213</v>
      </c>
      <c r="X32" s="40">
        <f t="shared" si="0"/>
        <v>0</v>
      </c>
      <c r="AF32" s="178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2"/>
    </row>
    <row r="33" spans="1:67" s="40" customFormat="1" ht="12.75">
      <c r="A33" s="167" t="s">
        <v>80</v>
      </c>
      <c r="H33" s="40">
        <f>H31+H32</f>
        <v>0</v>
      </c>
      <c r="I33" s="40">
        <f aca="true" t="shared" si="6" ref="I33:AF33">I31+I32</f>
        <v>0</v>
      </c>
      <c r="J33" s="40">
        <f t="shared" si="6"/>
        <v>0</v>
      </c>
      <c r="K33" s="40">
        <f t="shared" si="6"/>
        <v>0</v>
      </c>
      <c r="L33" s="40">
        <f t="shared" si="6"/>
        <v>0</v>
      </c>
      <c r="M33" s="40">
        <f t="shared" si="6"/>
        <v>0</v>
      </c>
      <c r="N33" s="40">
        <f t="shared" si="6"/>
        <v>0</v>
      </c>
      <c r="O33" s="40">
        <f t="shared" si="6"/>
        <v>0</v>
      </c>
      <c r="P33" s="40">
        <f t="shared" si="6"/>
        <v>0</v>
      </c>
      <c r="Q33" s="40">
        <f t="shared" si="6"/>
        <v>0</v>
      </c>
      <c r="R33" s="40">
        <f t="shared" si="6"/>
        <v>0</v>
      </c>
      <c r="S33" s="40">
        <f t="shared" si="6"/>
        <v>0</v>
      </c>
      <c r="T33" s="40">
        <f t="shared" si="6"/>
        <v>0</v>
      </c>
      <c r="U33" s="40">
        <f t="shared" si="6"/>
        <v>0</v>
      </c>
      <c r="V33" s="40">
        <f t="shared" si="6"/>
        <v>0</v>
      </c>
      <c r="W33" s="40">
        <f t="shared" si="6"/>
        <v>0</v>
      </c>
      <c r="X33" s="40">
        <f t="shared" si="0"/>
        <v>0</v>
      </c>
      <c r="Y33" s="40">
        <f t="shared" si="6"/>
        <v>0</v>
      </c>
      <c r="Z33" s="40">
        <f t="shared" si="6"/>
        <v>0</v>
      </c>
      <c r="AA33" s="40">
        <f t="shared" si="6"/>
        <v>0</v>
      </c>
      <c r="AB33" s="40">
        <f t="shared" si="6"/>
        <v>0</v>
      </c>
      <c r="AC33" s="40">
        <f t="shared" si="6"/>
        <v>0</v>
      </c>
      <c r="AD33" s="40">
        <f t="shared" si="6"/>
        <v>0</v>
      </c>
      <c r="AE33" s="40">
        <f t="shared" si="6"/>
        <v>0</v>
      </c>
      <c r="AF33" s="40">
        <f t="shared" si="6"/>
        <v>0</v>
      </c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3"/>
    </row>
    <row r="34" spans="1:67" s="166" customFormat="1" ht="12.75">
      <c r="A34" s="165" t="s">
        <v>70</v>
      </c>
      <c r="X34" s="40">
        <f t="shared" si="0"/>
        <v>0</v>
      </c>
      <c r="AF34" s="181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5"/>
    </row>
    <row r="35" spans="1:67" s="40" customFormat="1" ht="12.75">
      <c r="A35" s="167" t="s">
        <v>142</v>
      </c>
      <c r="D35" s="62">
        <v>211</v>
      </c>
      <c r="X35" s="40">
        <f t="shared" si="0"/>
        <v>0</v>
      </c>
      <c r="AF35" s="179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3"/>
    </row>
    <row r="36" spans="1:67" s="40" customFormat="1" ht="15">
      <c r="A36" s="156" t="s">
        <v>134</v>
      </c>
      <c r="D36" s="62">
        <v>213</v>
      </c>
      <c r="X36" s="40">
        <f t="shared" si="0"/>
        <v>0</v>
      </c>
      <c r="AF36" s="179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3"/>
    </row>
    <row r="37" spans="1:67" s="40" customFormat="1" ht="15">
      <c r="A37" s="156" t="s">
        <v>143</v>
      </c>
      <c r="D37" s="40">
        <v>211</v>
      </c>
      <c r="E37" s="40">
        <f aca="true" t="shared" si="7" ref="E37:U38">E31+E35</f>
        <v>0</v>
      </c>
      <c r="F37" s="40">
        <f t="shared" si="7"/>
        <v>0</v>
      </c>
      <c r="G37" s="40">
        <f t="shared" si="7"/>
        <v>0</v>
      </c>
      <c r="H37" s="40">
        <f t="shared" si="7"/>
        <v>0</v>
      </c>
      <c r="I37" s="40">
        <f t="shared" si="7"/>
        <v>0</v>
      </c>
      <c r="J37" s="40">
        <f t="shared" si="7"/>
        <v>0</v>
      </c>
      <c r="K37" s="40">
        <f t="shared" si="7"/>
        <v>0</v>
      </c>
      <c r="L37" s="40">
        <f t="shared" si="7"/>
        <v>0</v>
      </c>
      <c r="M37" s="40">
        <f t="shared" si="7"/>
        <v>0</v>
      </c>
      <c r="N37" s="40">
        <f t="shared" si="7"/>
        <v>0</v>
      </c>
      <c r="O37" s="40">
        <f t="shared" si="7"/>
        <v>0</v>
      </c>
      <c r="P37" s="40">
        <f t="shared" si="7"/>
        <v>0</v>
      </c>
      <c r="Q37" s="40">
        <f t="shared" si="7"/>
        <v>0</v>
      </c>
      <c r="R37" s="40">
        <f t="shared" si="7"/>
        <v>0</v>
      </c>
      <c r="S37" s="40">
        <f t="shared" si="7"/>
        <v>0</v>
      </c>
      <c r="T37" s="40">
        <f t="shared" si="7"/>
        <v>0</v>
      </c>
      <c r="U37" s="40">
        <f t="shared" si="7"/>
        <v>0</v>
      </c>
      <c r="X37" s="40">
        <f t="shared" si="0"/>
        <v>0</v>
      </c>
      <c r="AF37" s="179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3"/>
    </row>
    <row r="38" spans="1:67" s="40" customFormat="1" ht="15">
      <c r="A38" s="156" t="s">
        <v>144</v>
      </c>
      <c r="D38" s="40">
        <v>213</v>
      </c>
      <c r="E38" s="40">
        <f t="shared" si="7"/>
        <v>0</v>
      </c>
      <c r="F38" s="40">
        <f t="shared" si="7"/>
        <v>0</v>
      </c>
      <c r="G38" s="40">
        <f t="shared" si="7"/>
        <v>0</v>
      </c>
      <c r="H38" s="40">
        <f t="shared" si="7"/>
        <v>0</v>
      </c>
      <c r="I38" s="40">
        <f t="shared" si="7"/>
        <v>0</v>
      </c>
      <c r="J38" s="40">
        <f t="shared" si="7"/>
        <v>0</v>
      </c>
      <c r="K38" s="40">
        <f t="shared" si="7"/>
        <v>0</v>
      </c>
      <c r="L38" s="40">
        <f t="shared" si="7"/>
        <v>0</v>
      </c>
      <c r="M38" s="40">
        <f t="shared" si="7"/>
        <v>0</v>
      </c>
      <c r="N38" s="40">
        <f t="shared" si="7"/>
        <v>0</v>
      </c>
      <c r="O38" s="40">
        <f t="shared" si="7"/>
        <v>0</v>
      </c>
      <c r="P38" s="40">
        <f t="shared" si="7"/>
        <v>0</v>
      </c>
      <c r="Q38" s="40">
        <f t="shared" si="7"/>
        <v>0</v>
      </c>
      <c r="R38" s="40">
        <f t="shared" si="7"/>
        <v>0</v>
      </c>
      <c r="S38" s="40">
        <f t="shared" si="7"/>
        <v>0</v>
      </c>
      <c r="T38" s="40">
        <f t="shared" si="7"/>
        <v>0</v>
      </c>
      <c r="U38" s="40">
        <f t="shared" si="7"/>
        <v>0</v>
      </c>
      <c r="X38" s="40">
        <f t="shared" si="0"/>
        <v>0</v>
      </c>
      <c r="AF38" s="179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3"/>
    </row>
    <row r="40" spans="1:24" ht="23.25">
      <c r="A40" s="1531" t="s">
        <v>114</v>
      </c>
      <c r="B40" s="1531"/>
      <c r="C40" s="1531"/>
      <c r="D40" s="1531"/>
      <c r="E40" s="1531"/>
      <c r="F40" s="1531"/>
      <c r="G40" s="1531"/>
      <c r="H40" s="1531"/>
      <c r="I40" s="1531"/>
      <c r="J40" s="1531"/>
      <c r="K40" s="1531"/>
      <c r="L40" s="1531"/>
      <c r="M40" s="1531"/>
      <c r="N40" s="1531"/>
      <c r="O40" s="1531"/>
      <c r="P40" s="1531"/>
      <c r="Q40" s="1531"/>
      <c r="R40" s="1531"/>
      <c r="S40" s="1531"/>
      <c r="T40" s="1531"/>
      <c r="U40" s="1531"/>
      <c r="V40" s="1531"/>
      <c r="W40" s="1531"/>
      <c r="X40" s="1531"/>
    </row>
    <row r="41" spans="1:32" s="507" customFormat="1" ht="62.25" customHeight="1">
      <c r="A41" s="501" t="s">
        <v>0</v>
      </c>
      <c r="B41" s="502" t="s">
        <v>115</v>
      </c>
      <c r="C41" s="502" t="s">
        <v>116</v>
      </c>
      <c r="D41" s="503" t="s">
        <v>117</v>
      </c>
      <c r="E41" s="193" t="s">
        <v>9</v>
      </c>
      <c r="F41" s="193" t="s">
        <v>10</v>
      </c>
      <c r="G41" s="193" t="s">
        <v>11</v>
      </c>
      <c r="H41" s="193" t="s">
        <v>12</v>
      </c>
      <c r="I41" s="193" t="s">
        <v>13</v>
      </c>
      <c r="J41" s="193" t="s">
        <v>14</v>
      </c>
      <c r="K41" s="193" t="s">
        <v>15</v>
      </c>
      <c r="L41" s="193" t="s">
        <v>16</v>
      </c>
      <c r="M41" s="193" t="s">
        <v>17</v>
      </c>
      <c r="N41" s="193" t="s">
        <v>18</v>
      </c>
      <c r="O41" s="193" t="s">
        <v>19</v>
      </c>
      <c r="P41" s="193" t="s">
        <v>20</v>
      </c>
      <c r="Q41" s="193" t="s">
        <v>21</v>
      </c>
      <c r="R41" s="193" t="s">
        <v>22</v>
      </c>
      <c r="S41" s="193" t="s">
        <v>23</v>
      </c>
      <c r="T41" s="193" t="s">
        <v>24</v>
      </c>
      <c r="U41" s="193" t="s">
        <v>25</v>
      </c>
      <c r="V41" s="193" t="s">
        <v>26</v>
      </c>
      <c r="W41" s="193" t="s">
        <v>156</v>
      </c>
      <c r="X41" s="193" t="s">
        <v>50</v>
      </c>
      <c r="Y41" s="504" t="s">
        <v>46</v>
      </c>
      <c r="Z41" s="504" t="s">
        <v>47</v>
      </c>
      <c r="AA41" s="504" t="s">
        <v>48</v>
      </c>
      <c r="AB41" s="505" t="s">
        <v>65</v>
      </c>
      <c r="AC41" s="505" t="s">
        <v>51</v>
      </c>
      <c r="AD41" s="506" t="s">
        <v>50</v>
      </c>
      <c r="AE41" s="504" t="s">
        <v>55</v>
      </c>
      <c r="AF41" s="504" t="s">
        <v>91</v>
      </c>
    </row>
    <row r="42" spans="1:66" s="25" customFormat="1" ht="12.75">
      <c r="A42" s="225" t="s">
        <v>218</v>
      </c>
      <c r="B42" s="225"/>
      <c r="C42" s="225"/>
      <c r="D42" s="225"/>
      <c r="E42" s="225">
        <f>E23</f>
        <v>9627392</v>
      </c>
      <c r="F42" s="225">
        <f aca="true" t="shared" si="8" ref="F42:Y42">F23</f>
        <v>6095412</v>
      </c>
      <c r="G42" s="225">
        <f t="shared" si="8"/>
        <v>4138892</v>
      </c>
      <c r="H42" s="225">
        <f t="shared" si="8"/>
        <v>4554098</v>
      </c>
      <c r="I42" s="225">
        <f t="shared" si="8"/>
        <v>9314882</v>
      </c>
      <c r="J42" s="225">
        <f t="shared" si="8"/>
        <v>7792933</v>
      </c>
      <c r="K42" s="225">
        <f t="shared" si="8"/>
        <v>3992055</v>
      </c>
      <c r="L42" s="225">
        <f t="shared" si="8"/>
        <v>13234459</v>
      </c>
      <c r="M42" s="225">
        <f t="shared" si="8"/>
        <v>1333739</v>
      </c>
      <c r="N42" s="225">
        <f t="shared" si="8"/>
        <v>6306788</v>
      </c>
      <c r="O42" s="225">
        <f t="shared" si="8"/>
        <v>4586239</v>
      </c>
      <c r="P42" s="225">
        <f t="shared" si="8"/>
        <v>5705219</v>
      </c>
      <c r="Q42" s="225">
        <f t="shared" si="8"/>
        <v>5310783</v>
      </c>
      <c r="R42" s="225">
        <f t="shared" si="8"/>
        <v>2895915</v>
      </c>
      <c r="S42" s="225">
        <f t="shared" si="8"/>
        <v>1806439</v>
      </c>
      <c r="T42" s="225">
        <f t="shared" si="8"/>
        <v>2038751</v>
      </c>
      <c r="U42" s="225">
        <f t="shared" si="8"/>
        <v>2936400</v>
      </c>
      <c r="V42" s="225">
        <f t="shared" si="8"/>
        <v>3349550</v>
      </c>
      <c r="W42" s="225">
        <f t="shared" si="8"/>
        <v>2553274</v>
      </c>
      <c r="X42" s="225">
        <f t="shared" si="8"/>
        <v>97573220</v>
      </c>
      <c r="Y42" s="25">
        <f t="shared" si="8"/>
        <v>0</v>
      </c>
      <c r="Z42" s="25">
        <f aca="true" t="shared" si="9" ref="Z42:AF42">Z23</f>
        <v>0</v>
      </c>
      <c r="AA42" s="25">
        <f t="shared" si="9"/>
        <v>0</v>
      </c>
      <c r="AB42" s="25">
        <f t="shared" si="9"/>
        <v>0</v>
      </c>
      <c r="AC42" s="25">
        <f t="shared" si="9"/>
        <v>0</v>
      </c>
      <c r="AD42" s="25">
        <f t="shared" si="9"/>
        <v>0</v>
      </c>
      <c r="AE42" s="25">
        <f t="shared" si="9"/>
        <v>0</v>
      </c>
      <c r="AF42" s="25">
        <f t="shared" si="9"/>
        <v>0</v>
      </c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500"/>
      <c r="AS42" s="500"/>
      <c r="AT42" s="500"/>
      <c r="AU42" s="500"/>
      <c r="AV42" s="500"/>
      <c r="AW42" s="500"/>
      <c r="AX42" s="500"/>
      <c r="AY42" s="500"/>
      <c r="AZ42" s="500"/>
      <c r="BA42" s="500"/>
      <c r="BB42" s="500"/>
      <c r="BC42" s="500"/>
      <c r="BD42" s="500"/>
      <c r="BE42" s="500"/>
      <c r="BF42" s="500"/>
      <c r="BG42" s="500"/>
      <c r="BH42" s="500"/>
      <c r="BI42" s="500"/>
      <c r="BJ42" s="500"/>
      <c r="BK42" s="500"/>
      <c r="BL42" s="500"/>
      <c r="BM42" s="500"/>
      <c r="BN42" s="500"/>
    </row>
    <row r="43" spans="1:66" s="25" customFormat="1" ht="12.75">
      <c r="A43" s="225" t="s">
        <v>219</v>
      </c>
      <c r="B43" s="225"/>
      <c r="C43" s="225"/>
      <c r="D43" s="225"/>
      <c r="E43" s="508">
        <f>E24</f>
        <v>942</v>
      </c>
      <c r="F43" s="508">
        <f aca="true" t="shared" si="10" ref="F43:Y43">F24</f>
        <v>855</v>
      </c>
      <c r="G43" s="508">
        <f t="shared" si="10"/>
        <v>606</v>
      </c>
      <c r="H43" s="508">
        <f t="shared" si="10"/>
        <v>629</v>
      </c>
      <c r="I43" s="508">
        <f t="shared" si="10"/>
        <v>526</v>
      </c>
      <c r="J43" s="508">
        <f t="shared" si="10"/>
        <v>743</v>
      </c>
      <c r="K43" s="508">
        <f t="shared" si="10"/>
        <v>497</v>
      </c>
      <c r="L43" s="508">
        <f t="shared" si="10"/>
        <v>849</v>
      </c>
      <c r="M43" s="508">
        <f t="shared" si="10"/>
        <v>60</v>
      </c>
      <c r="N43" s="508">
        <f t="shared" si="10"/>
        <v>245</v>
      </c>
      <c r="O43" s="508">
        <f t="shared" si="10"/>
        <v>165</v>
      </c>
      <c r="P43" s="508">
        <f t="shared" si="10"/>
        <v>100</v>
      </c>
      <c r="Q43" s="508">
        <f t="shared" si="10"/>
        <v>215</v>
      </c>
      <c r="R43" s="508">
        <f t="shared" si="10"/>
        <v>81</v>
      </c>
      <c r="S43" s="508">
        <f t="shared" si="10"/>
        <v>34</v>
      </c>
      <c r="T43" s="508">
        <f t="shared" si="10"/>
        <v>60</v>
      </c>
      <c r="U43" s="508">
        <f t="shared" si="10"/>
        <v>43</v>
      </c>
      <c r="V43" s="508">
        <f t="shared" si="10"/>
        <v>90</v>
      </c>
      <c r="W43" s="508">
        <f t="shared" si="10"/>
        <v>0</v>
      </c>
      <c r="X43" s="508">
        <f t="shared" si="10"/>
        <v>6740</v>
      </c>
      <c r="Y43" s="509">
        <f t="shared" si="10"/>
        <v>0</v>
      </c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0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</row>
    <row r="44" spans="1:66" s="25" customFormat="1" ht="12.75">
      <c r="A44" s="225" t="s">
        <v>220</v>
      </c>
      <c r="B44" s="225"/>
      <c r="C44" s="225"/>
      <c r="D44" s="225"/>
      <c r="E44" s="225">
        <f>E42/E43</f>
        <v>10220.16135881104</v>
      </c>
      <c r="F44" s="225">
        <f aca="true" t="shared" si="11" ref="F44:X44">F42/F43</f>
        <v>7129.136842105263</v>
      </c>
      <c r="G44" s="225">
        <f t="shared" si="11"/>
        <v>6829.8547854785475</v>
      </c>
      <c r="H44" s="225">
        <f t="shared" si="11"/>
        <v>7240.219395866455</v>
      </c>
      <c r="I44" s="225">
        <f t="shared" si="11"/>
        <v>17708.90114068441</v>
      </c>
      <c r="J44" s="225">
        <f t="shared" si="11"/>
        <v>10488.469717362046</v>
      </c>
      <c r="K44" s="225">
        <f t="shared" si="11"/>
        <v>8032.303822937626</v>
      </c>
      <c r="L44" s="225">
        <f t="shared" si="11"/>
        <v>15588.290930506479</v>
      </c>
      <c r="M44" s="225">
        <f t="shared" si="11"/>
        <v>22228.983333333334</v>
      </c>
      <c r="N44" s="225">
        <f t="shared" si="11"/>
        <v>25741.991836734695</v>
      </c>
      <c r="O44" s="225">
        <f t="shared" si="11"/>
        <v>27795.38787878788</v>
      </c>
      <c r="P44" s="225">
        <f t="shared" si="11"/>
        <v>57052.19</v>
      </c>
      <c r="Q44" s="225">
        <f t="shared" si="11"/>
        <v>24701.316279069768</v>
      </c>
      <c r="R44" s="225">
        <f t="shared" si="11"/>
        <v>35752.03703703704</v>
      </c>
      <c r="S44" s="225">
        <f t="shared" si="11"/>
        <v>53130.55882352941</v>
      </c>
      <c r="T44" s="225">
        <f t="shared" si="11"/>
        <v>33979.183333333334</v>
      </c>
      <c r="U44" s="225">
        <f t="shared" si="11"/>
        <v>68288.37209302325</v>
      </c>
      <c r="V44" s="225">
        <f t="shared" si="11"/>
        <v>37217.22222222222</v>
      </c>
      <c r="W44" s="225" t="e">
        <f t="shared" si="11"/>
        <v>#DIV/0!</v>
      </c>
      <c r="X44" s="225">
        <f t="shared" si="11"/>
        <v>14476.73887240356</v>
      </c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0"/>
      <c r="AW44" s="500"/>
      <c r="AX44" s="500"/>
      <c r="AY44" s="500"/>
      <c r="AZ44" s="500"/>
      <c r="BA44" s="500"/>
      <c r="BB44" s="500"/>
      <c r="BC44" s="500"/>
      <c r="BD44" s="500"/>
      <c r="BE44" s="500"/>
      <c r="BF44" s="500"/>
      <c r="BG44" s="500"/>
      <c r="BH44" s="500"/>
      <c r="BI44" s="500"/>
      <c r="BJ44" s="500"/>
      <c r="BK44" s="500"/>
      <c r="BL44" s="500"/>
      <c r="BM44" s="500"/>
      <c r="BN44" s="500"/>
    </row>
    <row r="46" spans="1:26" ht="18.75">
      <c r="A46" s="1526" t="s">
        <v>101</v>
      </c>
      <c r="B46" s="1526"/>
      <c r="C46" s="1526"/>
      <c r="D46" s="1526"/>
      <c r="E46" s="1526"/>
      <c r="F46" s="1526"/>
      <c r="G46" s="1526"/>
      <c r="H46" s="1526"/>
      <c r="I46" s="1526"/>
      <c r="J46" s="1526"/>
      <c r="K46" s="1526"/>
      <c r="L46" s="1526"/>
      <c r="M46" s="1526"/>
      <c r="N46" s="1526"/>
      <c r="O46" s="1526"/>
      <c r="P46" s="1526"/>
      <c r="Q46" s="1526"/>
      <c r="R46" s="1526"/>
      <c r="S46" s="1526"/>
      <c r="T46" s="1526"/>
      <c r="U46" s="1526"/>
      <c r="V46" s="1526"/>
      <c r="W46" s="1526"/>
      <c r="X46" s="1526"/>
      <c r="Y46" s="1526"/>
      <c r="Z46" s="1526"/>
    </row>
    <row r="47" spans="1:66" s="482" customFormat="1" ht="62.25" customHeight="1">
      <c r="A47" s="152" t="s">
        <v>0</v>
      </c>
      <c r="B47" s="153" t="s">
        <v>115</v>
      </c>
      <c r="C47" s="153" t="s">
        <v>116</v>
      </c>
      <c r="D47" s="154" t="s">
        <v>117</v>
      </c>
      <c r="E47" s="123" t="s">
        <v>9</v>
      </c>
      <c r="F47" s="123" t="s">
        <v>10</v>
      </c>
      <c r="G47" s="123" t="s">
        <v>11</v>
      </c>
      <c r="H47" s="123" t="s">
        <v>12</v>
      </c>
      <c r="I47" s="123" t="s">
        <v>13</v>
      </c>
      <c r="J47" s="123" t="s">
        <v>14</v>
      </c>
      <c r="K47" s="123" t="s">
        <v>15</v>
      </c>
      <c r="L47" s="123" t="s">
        <v>16</v>
      </c>
      <c r="M47" s="123" t="s">
        <v>17</v>
      </c>
      <c r="N47" s="123" t="s">
        <v>18</v>
      </c>
      <c r="O47" s="123" t="s">
        <v>19</v>
      </c>
      <c r="P47" s="123" t="s">
        <v>20</v>
      </c>
      <c r="Q47" s="123" t="s">
        <v>21</v>
      </c>
      <c r="R47" s="123" t="s">
        <v>22</v>
      </c>
      <c r="S47" s="123" t="s">
        <v>23</v>
      </c>
      <c r="T47" s="123" t="s">
        <v>24</v>
      </c>
      <c r="U47" s="123" t="s">
        <v>25</v>
      </c>
      <c r="V47" s="123" t="s">
        <v>26</v>
      </c>
      <c r="W47" s="123" t="s">
        <v>156</v>
      </c>
      <c r="X47" s="123" t="s">
        <v>50</v>
      </c>
      <c r="Y47" s="478" t="s">
        <v>46</v>
      </c>
      <c r="Z47" s="478" t="s">
        <v>47</v>
      </c>
      <c r="AA47" s="478" t="s">
        <v>48</v>
      </c>
      <c r="AB47" s="479" t="s">
        <v>65</v>
      </c>
      <c r="AC47" s="479" t="s">
        <v>51</v>
      </c>
      <c r="AD47" s="480" t="s">
        <v>50</v>
      </c>
      <c r="AE47" s="478" t="s">
        <v>55</v>
      </c>
      <c r="AF47" s="478" t="s">
        <v>91</v>
      </c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481"/>
      <c r="BE47" s="481"/>
      <c r="BF47" s="481"/>
      <c r="BG47" s="481"/>
      <c r="BH47" s="481"/>
      <c r="BI47" s="481"/>
      <c r="BJ47" s="481"/>
      <c r="BK47" s="481"/>
      <c r="BL47" s="481"/>
      <c r="BM47" s="481"/>
      <c r="BN47" s="481"/>
    </row>
    <row r="48" spans="1:32" ht="12.75">
      <c r="A48" s="40" t="s">
        <v>218</v>
      </c>
      <c r="B48" s="40"/>
      <c r="C48" s="40"/>
      <c r="D48" s="40"/>
      <c r="E48" s="40" t="e">
        <f>E49*E44</f>
        <v>#REF!</v>
      </c>
      <c r="F48" s="40" t="e">
        <f aca="true" t="shared" si="12" ref="F48:V48">F49*F44</f>
        <v>#REF!</v>
      </c>
      <c r="G48" s="40" t="e">
        <f t="shared" si="12"/>
        <v>#REF!</v>
      </c>
      <c r="H48" s="40" t="e">
        <f t="shared" si="12"/>
        <v>#REF!</v>
      </c>
      <c r="I48" s="40" t="e">
        <f t="shared" si="12"/>
        <v>#REF!</v>
      </c>
      <c r="J48" s="40" t="e">
        <f t="shared" si="12"/>
        <v>#REF!</v>
      </c>
      <c r="K48" s="40" t="e">
        <f t="shared" si="12"/>
        <v>#REF!</v>
      </c>
      <c r="L48" s="40" t="e">
        <f t="shared" si="12"/>
        <v>#REF!</v>
      </c>
      <c r="M48" s="40" t="e">
        <f t="shared" si="12"/>
        <v>#REF!</v>
      </c>
      <c r="N48" s="40" t="e">
        <f t="shared" si="12"/>
        <v>#REF!</v>
      </c>
      <c r="O48" s="40" t="e">
        <f t="shared" si="12"/>
        <v>#REF!</v>
      </c>
      <c r="P48" s="40" t="e">
        <f t="shared" si="12"/>
        <v>#REF!</v>
      </c>
      <c r="Q48" s="40" t="e">
        <f t="shared" si="12"/>
        <v>#REF!</v>
      </c>
      <c r="R48" s="40" t="e">
        <f t="shared" si="12"/>
        <v>#REF!</v>
      </c>
      <c r="S48" s="40" t="e">
        <f t="shared" si="12"/>
        <v>#REF!</v>
      </c>
      <c r="T48" s="40" t="e">
        <f t="shared" si="12"/>
        <v>#REF!</v>
      </c>
      <c r="U48" s="40" t="e">
        <f t="shared" si="12"/>
        <v>#REF!</v>
      </c>
      <c r="V48" s="40" t="e">
        <f t="shared" si="12"/>
        <v>#REF!</v>
      </c>
      <c r="W48" s="40">
        <v>0</v>
      </c>
      <c r="X48" s="40" t="e">
        <f>SUM(E48:W48)</f>
        <v>#REF!</v>
      </c>
      <c r="Y48">
        <f aca="true" t="shared" si="13" ref="Y48:AF48">Y29</f>
        <v>0</v>
      </c>
      <c r="Z48">
        <f t="shared" si="13"/>
        <v>0</v>
      </c>
      <c r="AA48">
        <f t="shared" si="13"/>
        <v>0</v>
      </c>
      <c r="AB48">
        <f t="shared" si="13"/>
        <v>0</v>
      </c>
      <c r="AC48">
        <f t="shared" si="13"/>
        <v>0</v>
      </c>
      <c r="AD48">
        <f t="shared" si="13"/>
        <v>0</v>
      </c>
      <c r="AE48">
        <f t="shared" si="13"/>
        <v>0</v>
      </c>
      <c r="AF48">
        <f t="shared" si="13"/>
        <v>0</v>
      </c>
    </row>
    <row r="49" spans="1:66" ht="25.5">
      <c r="A49" s="109" t="s">
        <v>96</v>
      </c>
      <c r="B49" s="110"/>
      <c r="C49" s="100">
        <f>C24</f>
        <v>0</v>
      </c>
      <c r="D49" s="100">
        <f>D24</f>
        <v>0</v>
      </c>
      <c r="E49" s="100" t="e">
        <f>' 2020 ШКОЛЫ  ДЕТИ'!#REF!</f>
        <v>#REF!</v>
      </c>
      <c r="F49" s="100" t="e">
        <f>' 2020 ШКОЛЫ  ДЕТИ'!#REF!</f>
        <v>#REF!</v>
      </c>
      <c r="G49" s="100" t="e">
        <f>' 2020 ШКОЛЫ  ДЕТИ'!#REF!</f>
        <v>#REF!</v>
      </c>
      <c r="H49" s="100" t="e">
        <f>' 2020 ШКОЛЫ  ДЕТИ'!#REF!</f>
        <v>#REF!</v>
      </c>
      <c r="I49" s="100" t="e">
        <f>' 2020 ШКОЛЫ  ДЕТИ'!#REF!</f>
        <v>#REF!</v>
      </c>
      <c r="J49" s="100" t="e">
        <f>' 2020 ШКОЛЫ  ДЕТИ'!#REF!</f>
        <v>#REF!</v>
      </c>
      <c r="K49" s="100" t="e">
        <f>' 2020 ШКОЛЫ  ДЕТИ'!#REF!</f>
        <v>#REF!</v>
      </c>
      <c r="L49" s="100" t="e">
        <f>' 2020 ШКОЛЫ  ДЕТИ'!#REF!</f>
        <v>#REF!</v>
      </c>
      <c r="M49" s="100" t="e">
        <f>' 2020 ШКОЛЫ  ДЕТИ'!#REF!</f>
        <v>#REF!</v>
      </c>
      <c r="N49" s="100" t="e">
        <f>' 2020 ШКОЛЫ  ДЕТИ'!#REF!</f>
        <v>#REF!</v>
      </c>
      <c r="O49" s="100" t="e">
        <f>' 2020 ШКОЛЫ  ДЕТИ'!#REF!</f>
        <v>#REF!</v>
      </c>
      <c r="P49" s="100" t="e">
        <f>' 2020 ШКОЛЫ  ДЕТИ'!#REF!</f>
        <v>#REF!</v>
      </c>
      <c r="Q49" s="100" t="e">
        <f>' 2020 ШКОЛЫ  ДЕТИ'!#REF!</f>
        <v>#REF!</v>
      </c>
      <c r="R49" s="100" t="e">
        <f>' 2020 ШКОЛЫ  ДЕТИ'!#REF!</f>
        <v>#REF!</v>
      </c>
      <c r="S49" s="100" t="e">
        <f>' 2020 ШКОЛЫ  ДЕТИ'!#REF!</f>
        <v>#REF!</v>
      </c>
      <c r="T49" s="100" t="e">
        <f>' 2020 ШКОЛЫ  ДЕТИ'!#REF!</f>
        <v>#REF!</v>
      </c>
      <c r="U49" s="100" t="e">
        <f>' 2020 ШКОЛЫ  ДЕТИ'!#REF!</f>
        <v>#REF!</v>
      </c>
      <c r="V49" s="100" t="e">
        <f>' 2020 ШКОЛЫ  ДЕТИ'!#REF!</f>
        <v>#REF!</v>
      </c>
      <c r="W49" s="100" t="e">
        <f>' 2020 ШКОЛЫ  ДЕТИ'!#REF!</f>
        <v>#REF!</v>
      </c>
      <c r="X49" s="40" t="e">
        <f>SUM(E49:W49)</f>
        <v>#REF!</v>
      </c>
      <c r="Y49" s="119"/>
      <c r="Z49" s="119"/>
      <c r="AA49" s="112" t="e">
        <f>SUM(W49:Z49)</f>
        <v>#REF!</v>
      </c>
      <c r="AB49" s="113"/>
      <c r="AC49" s="114"/>
      <c r="AD49" s="120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1:24" ht="12.75">
      <c r="A50" s="40" t="s">
        <v>220</v>
      </c>
      <c r="B50" s="40"/>
      <c r="C50" s="40"/>
      <c r="D50" s="40"/>
      <c r="E50" s="40" t="e">
        <f aca="true" t="shared" si="14" ref="E50:V50">E48/E49</f>
        <v>#REF!</v>
      </c>
      <c r="F50" s="40" t="e">
        <f t="shared" si="14"/>
        <v>#REF!</v>
      </c>
      <c r="G50" s="40" t="e">
        <f t="shared" si="14"/>
        <v>#REF!</v>
      </c>
      <c r="H50" s="40" t="e">
        <f t="shared" si="14"/>
        <v>#REF!</v>
      </c>
      <c r="I50" s="40" t="e">
        <f t="shared" si="14"/>
        <v>#REF!</v>
      </c>
      <c r="J50" s="40" t="e">
        <f t="shared" si="14"/>
        <v>#REF!</v>
      </c>
      <c r="K50" s="40" t="e">
        <f t="shared" si="14"/>
        <v>#REF!</v>
      </c>
      <c r="L50" s="40" t="e">
        <f t="shared" si="14"/>
        <v>#REF!</v>
      </c>
      <c r="M50" s="40" t="e">
        <f t="shared" si="14"/>
        <v>#REF!</v>
      </c>
      <c r="N50" s="40" t="e">
        <f t="shared" si="14"/>
        <v>#REF!</v>
      </c>
      <c r="O50" s="40" t="e">
        <f t="shared" si="14"/>
        <v>#REF!</v>
      </c>
      <c r="P50" s="40" t="e">
        <f t="shared" si="14"/>
        <v>#REF!</v>
      </c>
      <c r="Q50" s="40" t="e">
        <f t="shared" si="14"/>
        <v>#REF!</v>
      </c>
      <c r="R50" s="40" t="e">
        <f t="shared" si="14"/>
        <v>#REF!</v>
      </c>
      <c r="S50" s="40" t="e">
        <f t="shared" si="14"/>
        <v>#REF!</v>
      </c>
      <c r="T50" s="40" t="e">
        <f t="shared" si="14"/>
        <v>#REF!</v>
      </c>
      <c r="U50" s="40" t="e">
        <f t="shared" si="14"/>
        <v>#REF!</v>
      </c>
      <c r="V50" s="40" t="e">
        <f t="shared" si="14"/>
        <v>#REF!</v>
      </c>
      <c r="W50" s="40" t="e">
        <f>W48/W49</f>
        <v>#REF!</v>
      </c>
      <c r="X50" s="40" t="e">
        <f>X48/X49</f>
        <v>#REF!</v>
      </c>
    </row>
    <row r="51" spans="1:25" ht="37.5" customHeight="1">
      <c r="A51" s="1526" t="s">
        <v>103</v>
      </c>
      <c r="B51" s="1526"/>
      <c r="C51" s="1526"/>
      <c r="D51" s="1526"/>
      <c r="E51" s="1526"/>
      <c r="F51" s="1526"/>
      <c r="G51" s="1526"/>
      <c r="H51" s="1526"/>
      <c r="I51" s="1526"/>
      <c r="J51" s="1526"/>
      <c r="K51" s="1526"/>
      <c r="L51" s="1526"/>
      <c r="M51" s="1526"/>
      <c r="N51" s="1526"/>
      <c r="O51" s="1526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66" s="482" customFormat="1" ht="62.25" customHeight="1">
      <c r="A52" s="152" t="s">
        <v>0</v>
      </c>
      <c r="B52" s="153" t="s">
        <v>115</v>
      </c>
      <c r="C52" s="153" t="s">
        <v>116</v>
      </c>
      <c r="D52" s="154" t="s">
        <v>117</v>
      </c>
      <c r="E52" s="123" t="s">
        <v>9</v>
      </c>
      <c r="F52" s="123" t="s">
        <v>10</v>
      </c>
      <c r="G52" s="123" t="s">
        <v>11</v>
      </c>
      <c r="H52" s="123" t="s">
        <v>12</v>
      </c>
      <c r="I52" s="123" t="s">
        <v>13</v>
      </c>
      <c r="J52" s="123" t="s">
        <v>14</v>
      </c>
      <c r="K52" s="123" t="s">
        <v>15</v>
      </c>
      <c r="L52" s="123" t="s">
        <v>16</v>
      </c>
      <c r="M52" s="123" t="s">
        <v>17</v>
      </c>
      <c r="N52" s="123" t="s">
        <v>18</v>
      </c>
      <c r="O52" s="123" t="s">
        <v>19</v>
      </c>
      <c r="P52" s="123" t="s">
        <v>20</v>
      </c>
      <c r="Q52" s="123" t="s">
        <v>21</v>
      </c>
      <c r="R52" s="123" t="s">
        <v>22</v>
      </c>
      <c r="S52" s="123" t="s">
        <v>23</v>
      </c>
      <c r="T52" s="123" t="s">
        <v>24</v>
      </c>
      <c r="U52" s="123" t="s">
        <v>25</v>
      </c>
      <c r="V52" s="123" t="s">
        <v>26</v>
      </c>
      <c r="W52" s="123" t="s">
        <v>156</v>
      </c>
      <c r="X52" s="123" t="s">
        <v>50</v>
      </c>
      <c r="Y52" s="478" t="s">
        <v>46</v>
      </c>
      <c r="Z52" s="478" t="s">
        <v>47</v>
      </c>
      <c r="AA52" s="478" t="s">
        <v>48</v>
      </c>
      <c r="AB52" s="479" t="s">
        <v>65</v>
      </c>
      <c r="AC52" s="479" t="s">
        <v>51</v>
      </c>
      <c r="AD52" s="480" t="s">
        <v>50</v>
      </c>
      <c r="AE52" s="478" t="s">
        <v>55</v>
      </c>
      <c r="AF52" s="478" t="s">
        <v>91</v>
      </c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  <c r="BF52" s="481"/>
      <c r="BG52" s="481"/>
      <c r="BH52" s="481"/>
      <c r="BI52" s="481"/>
      <c r="BJ52" s="481"/>
      <c r="BK52" s="481"/>
      <c r="BL52" s="481"/>
      <c r="BM52" s="481"/>
      <c r="BN52" s="481"/>
    </row>
    <row r="53" spans="1:32" ht="12.75">
      <c r="A53" s="40" t="s">
        <v>218</v>
      </c>
      <c r="B53" s="40"/>
      <c r="C53" s="40"/>
      <c r="D53" s="40"/>
      <c r="E53" s="40" t="e">
        <f>E54*E44</f>
        <v>#REF!</v>
      </c>
      <c r="F53" s="40" t="e">
        <f aca="true" t="shared" si="15" ref="F53:V53">F54*F44</f>
        <v>#REF!</v>
      </c>
      <c r="G53" s="40" t="e">
        <f t="shared" si="15"/>
        <v>#REF!</v>
      </c>
      <c r="H53" s="40" t="e">
        <f t="shared" si="15"/>
        <v>#REF!</v>
      </c>
      <c r="I53" s="40" t="e">
        <f t="shared" si="15"/>
        <v>#REF!</v>
      </c>
      <c r="J53" s="40" t="e">
        <f t="shared" si="15"/>
        <v>#REF!</v>
      </c>
      <c r="K53" s="40" t="e">
        <f t="shared" si="15"/>
        <v>#REF!</v>
      </c>
      <c r="L53" s="40" t="e">
        <f t="shared" si="15"/>
        <v>#REF!</v>
      </c>
      <c r="M53" s="40" t="e">
        <f t="shared" si="15"/>
        <v>#REF!</v>
      </c>
      <c r="N53" s="40" t="e">
        <f t="shared" si="15"/>
        <v>#REF!</v>
      </c>
      <c r="O53" s="40" t="e">
        <f t="shared" si="15"/>
        <v>#REF!</v>
      </c>
      <c r="P53" s="40" t="e">
        <f t="shared" si="15"/>
        <v>#REF!</v>
      </c>
      <c r="Q53" s="40" t="e">
        <f t="shared" si="15"/>
        <v>#REF!</v>
      </c>
      <c r="R53" s="40" t="e">
        <f t="shared" si="15"/>
        <v>#REF!</v>
      </c>
      <c r="S53" s="40" t="e">
        <f t="shared" si="15"/>
        <v>#REF!</v>
      </c>
      <c r="T53" s="40" t="e">
        <f t="shared" si="15"/>
        <v>#REF!</v>
      </c>
      <c r="U53" s="40" t="e">
        <f t="shared" si="15"/>
        <v>#REF!</v>
      </c>
      <c r="V53" s="40" t="e">
        <f t="shared" si="15"/>
        <v>#REF!</v>
      </c>
      <c r="W53" s="40">
        <v>0</v>
      </c>
      <c r="X53" s="40" t="e">
        <f>SUM(E53:W53)</f>
        <v>#REF!</v>
      </c>
      <c r="Y53">
        <f aca="true" t="shared" si="16" ref="Y53:AF53">Y34</f>
        <v>0</v>
      </c>
      <c r="Z53">
        <f t="shared" si="16"/>
        <v>0</v>
      </c>
      <c r="AA53">
        <f t="shared" si="16"/>
        <v>0</v>
      </c>
      <c r="AB53">
        <f t="shared" si="16"/>
        <v>0</v>
      </c>
      <c r="AC53">
        <f t="shared" si="16"/>
        <v>0</v>
      </c>
      <c r="AD53">
        <f t="shared" si="16"/>
        <v>0</v>
      </c>
      <c r="AE53">
        <f t="shared" si="16"/>
        <v>0</v>
      </c>
      <c r="AF53">
        <f t="shared" si="16"/>
        <v>0</v>
      </c>
    </row>
    <row r="54" spans="1:66" ht="25.5">
      <c r="A54" s="109" t="s">
        <v>96</v>
      </c>
      <c r="B54" s="110"/>
      <c r="C54" s="100">
        <f>C18</f>
        <v>0</v>
      </c>
      <c r="D54" s="100">
        <f>D18</f>
        <v>212</v>
      </c>
      <c r="E54" s="100" t="e">
        <f>' 2020 ШКОЛЫ  ДЕТИ'!#REF!</f>
        <v>#REF!</v>
      </c>
      <c r="F54" s="100" t="e">
        <f>' 2020 ШКОЛЫ  ДЕТИ'!#REF!</f>
        <v>#REF!</v>
      </c>
      <c r="G54" s="100" t="e">
        <f>' 2020 ШКОЛЫ  ДЕТИ'!#REF!</f>
        <v>#REF!</v>
      </c>
      <c r="H54" s="100" t="e">
        <f>' 2020 ШКОЛЫ  ДЕТИ'!#REF!</f>
        <v>#REF!</v>
      </c>
      <c r="I54" s="100" t="e">
        <f>' 2020 ШКОЛЫ  ДЕТИ'!#REF!</f>
        <v>#REF!</v>
      </c>
      <c r="J54" s="100" t="e">
        <f>' 2020 ШКОЛЫ  ДЕТИ'!#REF!</f>
        <v>#REF!</v>
      </c>
      <c r="K54" s="100" t="e">
        <f>' 2020 ШКОЛЫ  ДЕТИ'!#REF!</f>
        <v>#REF!</v>
      </c>
      <c r="L54" s="100" t="e">
        <f>' 2020 ШКОЛЫ  ДЕТИ'!#REF!</f>
        <v>#REF!</v>
      </c>
      <c r="M54" s="100" t="e">
        <f>' 2020 ШКОЛЫ  ДЕТИ'!#REF!</f>
        <v>#REF!</v>
      </c>
      <c r="N54" s="100" t="e">
        <f>' 2020 ШКОЛЫ  ДЕТИ'!#REF!</f>
        <v>#REF!</v>
      </c>
      <c r="O54" s="100" t="e">
        <f>' 2020 ШКОЛЫ  ДЕТИ'!#REF!</f>
        <v>#REF!</v>
      </c>
      <c r="P54" s="100" t="e">
        <f>' 2020 ШКОЛЫ  ДЕТИ'!#REF!</f>
        <v>#REF!</v>
      </c>
      <c r="Q54" s="100" t="e">
        <f>' 2020 ШКОЛЫ  ДЕТИ'!#REF!</f>
        <v>#REF!</v>
      </c>
      <c r="R54" s="100" t="e">
        <f>' 2020 ШКОЛЫ  ДЕТИ'!#REF!</f>
        <v>#REF!</v>
      </c>
      <c r="S54" s="100" t="e">
        <f>' 2020 ШКОЛЫ  ДЕТИ'!#REF!</f>
        <v>#REF!</v>
      </c>
      <c r="T54" s="100" t="e">
        <f>' 2020 ШКОЛЫ  ДЕТИ'!#REF!</f>
        <v>#REF!</v>
      </c>
      <c r="U54" s="100" t="e">
        <f>' 2020 ШКОЛЫ  ДЕТИ'!#REF!</f>
        <v>#REF!</v>
      </c>
      <c r="V54" s="100" t="e">
        <f>' 2020 ШКОЛЫ  ДЕТИ'!#REF!</f>
        <v>#REF!</v>
      </c>
      <c r="W54" s="100" t="e">
        <f>' 2020 ШКОЛЫ  ДЕТИ'!#REF!</f>
        <v>#REF!</v>
      </c>
      <c r="X54" s="40" t="e">
        <f>SUM(E54:W54)</f>
        <v>#REF!</v>
      </c>
      <c r="Y54" s="119"/>
      <c r="Z54" s="119"/>
      <c r="AA54" s="112" t="e">
        <f>SUM(W54:Z54)</f>
        <v>#REF!</v>
      </c>
      <c r="AB54" s="113"/>
      <c r="AC54" s="114"/>
      <c r="AD54" s="120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1:24" ht="39.75" customHeight="1">
      <c r="A55" s="40" t="s">
        <v>220</v>
      </c>
      <c r="B55" s="40"/>
      <c r="C55" s="40"/>
      <c r="D55" s="40"/>
      <c r="E55" s="40" t="e">
        <f>E53/E54</f>
        <v>#REF!</v>
      </c>
      <c r="F55" s="40" t="e">
        <f>F53/F54</f>
        <v>#REF!</v>
      </c>
      <c r="G55" s="40" t="e">
        <f>G53/G54</f>
        <v>#REF!</v>
      </c>
      <c r="H55" s="40"/>
      <c r="I55" s="40"/>
      <c r="J55" s="40" t="e">
        <f aca="true" t="shared" si="17" ref="J55:O55">J53/J54</f>
        <v>#REF!</v>
      </c>
      <c r="K55" s="40" t="e">
        <f t="shared" si="17"/>
        <v>#REF!</v>
      </c>
      <c r="L55" s="40" t="e">
        <f t="shared" si="17"/>
        <v>#REF!</v>
      </c>
      <c r="M55" s="40" t="e">
        <f t="shared" si="17"/>
        <v>#REF!</v>
      </c>
      <c r="N55" s="40" t="e">
        <f t="shared" si="17"/>
        <v>#REF!</v>
      </c>
      <c r="O55" s="40" t="e">
        <f t="shared" si="17"/>
        <v>#REF!</v>
      </c>
      <c r="P55" s="40"/>
      <c r="Q55" s="40"/>
      <c r="R55" s="40"/>
      <c r="S55" s="40"/>
      <c r="T55" s="40" t="e">
        <f>T53/T54</f>
        <v>#REF!</v>
      </c>
      <c r="U55" s="40"/>
      <c r="V55" s="40"/>
      <c r="W55" s="40"/>
      <c r="X55" s="40" t="e">
        <f>SUM(E55:W55)</f>
        <v>#REF!</v>
      </c>
    </row>
    <row r="56" spans="1:30" s="125" customFormat="1" ht="25.5" customHeight="1">
      <c r="A56" s="1527" t="s">
        <v>105</v>
      </c>
      <c r="B56" s="1527"/>
      <c r="C56" s="1527"/>
      <c r="D56" s="1527"/>
      <c r="E56" s="1527"/>
      <c r="F56" s="1527"/>
      <c r="G56" s="1527"/>
      <c r="H56" s="1527"/>
      <c r="I56" s="1527"/>
      <c r="J56" s="1527"/>
      <c r="K56" s="1527"/>
      <c r="L56" s="1527"/>
      <c r="M56" s="1527"/>
      <c r="N56" s="1527"/>
      <c r="O56" s="139"/>
      <c r="P56" s="139"/>
      <c r="Q56" s="139"/>
      <c r="R56" s="139"/>
      <c r="S56" s="139"/>
      <c r="T56" s="139"/>
      <c r="U56" s="139"/>
      <c r="V56" s="137"/>
      <c r="W56" s="138"/>
      <c r="X56" s="138"/>
      <c r="Y56" s="138"/>
      <c r="Z56" s="138"/>
      <c r="AA56" s="138"/>
      <c r="AB56" s="138"/>
      <c r="AC56" s="138"/>
      <c r="AD56" s="129"/>
    </row>
    <row r="57" spans="1:66" ht="18.75">
      <c r="A57" s="1526" t="s">
        <v>106</v>
      </c>
      <c r="B57" s="1526"/>
      <c r="C57" s="1526"/>
      <c r="D57" s="1526"/>
      <c r="E57" s="1526"/>
      <c r="F57" s="1526"/>
      <c r="G57" s="1526"/>
      <c r="H57" s="1526"/>
      <c r="I57" s="1526"/>
      <c r="J57" s="1526"/>
      <c r="K57" s="1526"/>
      <c r="L57" s="1526"/>
      <c r="M57" s="1526"/>
      <c r="N57" s="1526"/>
      <c r="O57" s="1526"/>
      <c r="P57" s="1526"/>
      <c r="Q57" s="1526"/>
      <c r="R57" s="1526"/>
      <c r="S57" s="1526"/>
      <c r="T57" s="1526"/>
      <c r="U57" s="1526"/>
      <c r="V57" s="1526"/>
      <c r="W57" s="122"/>
      <c r="X57" s="122"/>
      <c r="Y57" s="122"/>
      <c r="Z57" s="122"/>
      <c r="AA57" s="122"/>
      <c r="AB57" s="122"/>
      <c r="AC57" s="122"/>
      <c r="AD57" s="94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1:66" s="482" customFormat="1" ht="62.25" customHeight="1">
      <c r="A58" s="152" t="s">
        <v>0</v>
      </c>
      <c r="B58" s="153" t="s">
        <v>115</v>
      </c>
      <c r="C58" s="153" t="s">
        <v>116</v>
      </c>
      <c r="D58" s="154" t="s">
        <v>117</v>
      </c>
      <c r="E58" s="123" t="s">
        <v>9</v>
      </c>
      <c r="F58" s="123" t="s">
        <v>10</v>
      </c>
      <c r="G58" s="123" t="s">
        <v>11</v>
      </c>
      <c r="H58" s="123" t="s">
        <v>12</v>
      </c>
      <c r="I58" s="123" t="s">
        <v>13</v>
      </c>
      <c r="J58" s="123" t="s">
        <v>14</v>
      </c>
      <c r="K58" s="123" t="s">
        <v>15</v>
      </c>
      <c r="L58" s="123" t="s">
        <v>16</v>
      </c>
      <c r="M58" s="123" t="s">
        <v>17</v>
      </c>
      <c r="N58" s="123" t="s">
        <v>18</v>
      </c>
      <c r="O58" s="123" t="s">
        <v>19</v>
      </c>
      <c r="P58" s="123" t="s">
        <v>20</v>
      </c>
      <c r="Q58" s="123" t="s">
        <v>21</v>
      </c>
      <c r="R58" s="123" t="s">
        <v>22</v>
      </c>
      <c r="S58" s="123" t="s">
        <v>23</v>
      </c>
      <c r="T58" s="123" t="s">
        <v>24</v>
      </c>
      <c r="U58" s="123" t="s">
        <v>25</v>
      </c>
      <c r="V58" s="123" t="s">
        <v>26</v>
      </c>
      <c r="W58" s="123" t="s">
        <v>156</v>
      </c>
      <c r="X58" s="123" t="s">
        <v>50</v>
      </c>
      <c r="Y58" s="478" t="s">
        <v>46</v>
      </c>
      <c r="Z58" s="478" t="s">
        <v>47</v>
      </c>
      <c r="AA58" s="478" t="s">
        <v>48</v>
      </c>
      <c r="AB58" s="479" t="s">
        <v>65</v>
      </c>
      <c r="AC58" s="479" t="s">
        <v>51</v>
      </c>
      <c r="AD58" s="480" t="s">
        <v>50</v>
      </c>
      <c r="AE58" s="478" t="s">
        <v>55</v>
      </c>
      <c r="AF58" s="478" t="s">
        <v>91</v>
      </c>
      <c r="AG58" s="481"/>
      <c r="AH58" s="481"/>
      <c r="AI58" s="481"/>
      <c r="AJ58" s="481"/>
      <c r="AK58" s="481"/>
      <c r="AL58" s="481"/>
      <c r="AM58" s="481"/>
      <c r="AN58" s="481"/>
      <c r="AO58" s="481"/>
      <c r="AP58" s="481"/>
      <c r="AQ58" s="481"/>
      <c r="AR58" s="481"/>
      <c r="AS58" s="481"/>
      <c r="AT58" s="481"/>
      <c r="AU58" s="481"/>
      <c r="AV58" s="481"/>
      <c r="AW58" s="481"/>
      <c r="AX58" s="481"/>
      <c r="AY58" s="481"/>
      <c r="AZ58" s="481"/>
      <c r="BA58" s="481"/>
      <c r="BB58" s="481"/>
      <c r="BC58" s="481"/>
      <c r="BD58" s="481"/>
      <c r="BE58" s="481"/>
      <c r="BF58" s="481"/>
      <c r="BG58" s="481"/>
      <c r="BH58" s="481"/>
      <c r="BI58" s="481"/>
      <c r="BJ58" s="481"/>
      <c r="BK58" s="481"/>
      <c r="BL58" s="481"/>
      <c r="BM58" s="481"/>
      <c r="BN58" s="481"/>
    </row>
    <row r="59" spans="1:32" ht="12.75">
      <c r="A59" s="40" t="s">
        <v>218</v>
      </c>
      <c r="B59" s="40"/>
      <c r="C59" s="40"/>
      <c r="D59" s="40"/>
      <c r="E59" s="510">
        <f>E60*E44</f>
        <v>0</v>
      </c>
      <c r="F59" s="510">
        <f aca="true" t="shared" si="18" ref="F59:V59">F60*F44</f>
        <v>0</v>
      </c>
      <c r="G59" s="510">
        <f t="shared" si="18"/>
        <v>0</v>
      </c>
      <c r="H59" s="510">
        <f t="shared" si="18"/>
        <v>0</v>
      </c>
      <c r="I59" s="510">
        <f t="shared" si="18"/>
        <v>0</v>
      </c>
      <c r="J59" s="510">
        <f t="shared" si="18"/>
        <v>0</v>
      </c>
      <c r="K59" s="510">
        <f t="shared" si="18"/>
        <v>0</v>
      </c>
      <c r="L59" s="510">
        <f t="shared" si="18"/>
        <v>0</v>
      </c>
      <c r="M59" s="510">
        <f t="shared" si="18"/>
        <v>0</v>
      </c>
      <c r="N59" s="510">
        <f t="shared" si="18"/>
        <v>0</v>
      </c>
      <c r="O59" s="510">
        <f t="shared" si="18"/>
        <v>0</v>
      </c>
      <c r="P59" s="510">
        <f t="shared" si="18"/>
        <v>0</v>
      </c>
      <c r="Q59" s="510">
        <f t="shared" si="18"/>
        <v>0</v>
      </c>
      <c r="R59" s="510">
        <f t="shared" si="18"/>
        <v>0</v>
      </c>
      <c r="S59" s="510">
        <f t="shared" si="18"/>
        <v>0</v>
      </c>
      <c r="T59" s="510">
        <f t="shared" si="18"/>
        <v>0</v>
      </c>
      <c r="U59" s="510">
        <f t="shared" si="18"/>
        <v>0</v>
      </c>
      <c r="V59" s="510">
        <f t="shared" si="18"/>
        <v>0</v>
      </c>
      <c r="W59" s="510"/>
      <c r="X59" s="40">
        <f>SUM(E59:W59)</f>
        <v>0</v>
      </c>
      <c r="Y59">
        <f aca="true" t="shared" si="19" ref="Y59:AF59">Y49</f>
        <v>0</v>
      </c>
      <c r="Z59">
        <f t="shared" si="19"/>
        <v>0</v>
      </c>
      <c r="AA59" t="e">
        <f t="shared" si="19"/>
        <v>#REF!</v>
      </c>
      <c r="AB59">
        <f t="shared" si="19"/>
        <v>0</v>
      </c>
      <c r="AC59">
        <f t="shared" si="19"/>
        <v>0</v>
      </c>
      <c r="AD59">
        <f t="shared" si="19"/>
        <v>0</v>
      </c>
      <c r="AE59">
        <f t="shared" si="19"/>
        <v>0</v>
      </c>
      <c r="AF59">
        <f t="shared" si="19"/>
        <v>0</v>
      </c>
    </row>
    <row r="60" spans="1:25" ht="12.75">
      <c r="A60" s="40" t="s">
        <v>219</v>
      </c>
      <c r="B60" s="40"/>
      <c r="C60" s="40"/>
      <c r="D60" s="40"/>
      <c r="E60" s="484">
        <f>' 2020 ШКОЛЫ  ДЕТИ'!F67</f>
        <v>0</v>
      </c>
      <c r="F60" s="484">
        <f>' 2020 ШКОЛЫ  ДЕТИ'!I67</f>
        <v>0</v>
      </c>
      <c r="G60" s="484">
        <f>' 2020 ШКОЛЫ  ДЕТИ'!L67</f>
        <v>0</v>
      </c>
      <c r="H60" s="484">
        <f>' 2020 ШКОЛЫ  ДЕТИ'!O67</f>
        <v>0</v>
      </c>
      <c r="I60" s="484">
        <f>' 2020 ШКОЛЫ  ДЕТИ'!R67</f>
        <v>0</v>
      </c>
      <c r="J60" s="484">
        <f>' 2020 ШКОЛЫ  ДЕТИ'!U67</f>
        <v>0</v>
      </c>
      <c r="K60" s="484">
        <f>' 2020 ШКОЛЫ  ДЕТИ'!X67</f>
        <v>0</v>
      </c>
      <c r="L60" s="484">
        <f>' 2020 ШКОЛЫ  ДЕТИ'!AA67</f>
        <v>0</v>
      </c>
      <c r="M60" s="484">
        <f>' 2020 ШКОЛЫ  ДЕТИ'!AD67</f>
        <v>0</v>
      </c>
      <c r="N60" s="484">
        <f>' 2020 ШКОЛЫ  ДЕТИ'!AG67</f>
        <v>0</v>
      </c>
      <c r="O60" s="484">
        <f>' 2020 ШКОЛЫ  ДЕТИ'!AJ67</f>
        <v>0</v>
      </c>
      <c r="P60" s="484">
        <f>' 2020 ШКОЛЫ  ДЕТИ'!AM67</f>
        <v>0</v>
      </c>
      <c r="Q60" s="484">
        <f>' 2020 ШКОЛЫ  ДЕТИ'!AP67</f>
        <v>0</v>
      </c>
      <c r="R60" s="484">
        <f>' 2020 ШКОЛЫ  ДЕТИ'!AS67</f>
        <v>0</v>
      </c>
      <c r="S60" s="484">
        <f>' 2020 ШКОЛЫ  ДЕТИ'!AV67</f>
        <v>0</v>
      </c>
      <c r="T60" s="484">
        <f>' 2020 ШКОЛЫ  ДЕТИ'!AY67</f>
        <v>0</v>
      </c>
      <c r="U60" s="484">
        <f>' 2020 ШКОЛЫ  ДЕТИ'!BB67</f>
        <v>0</v>
      </c>
      <c r="V60" s="484">
        <f>' 2020 ШКОЛЫ  ДЕТИ'!BE67</f>
        <v>0</v>
      </c>
      <c r="W60" s="484">
        <f>' 2020 ШКОЛЫ  ДЕТИ'!BG67</f>
        <v>0</v>
      </c>
      <c r="X60" s="40">
        <f>SUM(E60:W60)</f>
        <v>0</v>
      </c>
      <c r="Y60" s="483">
        <f>Y50</f>
        <v>0</v>
      </c>
    </row>
    <row r="61" spans="1:24" ht="12.75">
      <c r="A61" s="40" t="s">
        <v>220</v>
      </c>
      <c r="B61" s="40"/>
      <c r="C61" s="40"/>
      <c r="D61" s="40"/>
      <c r="E61" s="40" t="e">
        <f aca="true" t="shared" si="20" ref="E61:V61">E59/E60</f>
        <v>#DIV/0!</v>
      </c>
      <c r="F61" s="40" t="e">
        <f t="shared" si="20"/>
        <v>#DIV/0!</v>
      </c>
      <c r="G61" s="40" t="e">
        <f t="shared" si="20"/>
        <v>#DIV/0!</v>
      </c>
      <c r="H61" s="40" t="e">
        <f t="shared" si="20"/>
        <v>#DIV/0!</v>
      </c>
      <c r="I61" s="40" t="e">
        <f t="shared" si="20"/>
        <v>#DIV/0!</v>
      </c>
      <c r="J61" s="40" t="e">
        <f t="shared" si="20"/>
        <v>#DIV/0!</v>
      </c>
      <c r="K61" s="40" t="e">
        <f t="shared" si="20"/>
        <v>#DIV/0!</v>
      </c>
      <c r="L61" s="40" t="e">
        <f t="shared" si="20"/>
        <v>#DIV/0!</v>
      </c>
      <c r="M61" s="40" t="e">
        <f t="shared" si="20"/>
        <v>#DIV/0!</v>
      </c>
      <c r="N61" s="40" t="e">
        <f t="shared" si="20"/>
        <v>#DIV/0!</v>
      </c>
      <c r="O61" s="40" t="e">
        <f t="shared" si="20"/>
        <v>#DIV/0!</v>
      </c>
      <c r="P61" s="40" t="e">
        <f t="shared" si="20"/>
        <v>#DIV/0!</v>
      </c>
      <c r="Q61" s="40" t="e">
        <f t="shared" si="20"/>
        <v>#DIV/0!</v>
      </c>
      <c r="R61" s="40" t="e">
        <f t="shared" si="20"/>
        <v>#DIV/0!</v>
      </c>
      <c r="S61" s="40" t="e">
        <f t="shared" si="20"/>
        <v>#DIV/0!</v>
      </c>
      <c r="T61" s="40" t="e">
        <f t="shared" si="20"/>
        <v>#DIV/0!</v>
      </c>
      <c r="U61" s="40" t="e">
        <f t="shared" si="20"/>
        <v>#DIV/0!</v>
      </c>
      <c r="V61" s="40" t="e">
        <f t="shared" si="20"/>
        <v>#DIV/0!</v>
      </c>
      <c r="W61" s="40" t="e">
        <f>W59/W60</f>
        <v>#DIV/0!</v>
      </c>
      <c r="X61" s="40" t="e">
        <f>X59/X60</f>
        <v>#DIV/0!</v>
      </c>
    </row>
    <row r="62" ht="18">
      <c r="A62" s="485" t="s">
        <v>107</v>
      </c>
    </row>
    <row r="63" spans="1:66" ht="18.75">
      <c r="A63" s="1526"/>
      <c r="B63" s="1526"/>
      <c r="C63" s="1526"/>
      <c r="D63" s="1526"/>
      <c r="E63" s="1526"/>
      <c r="F63" s="1526"/>
      <c r="G63" s="1526"/>
      <c r="H63" s="1526"/>
      <c r="I63" s="1526"/>
      <c r="J63" s="1526"/>
      <c r="K63" s="1526"/>
      <c r="L63" s="1526"/>
      <c r="M63" s="1526"/>
      <c r="N63" s="1526"/>
      <c r="O63" s="1526"/>
      <c r="P63" s="1526"/>
      <c r="Q63" s="1526"/>
      <c r="R63" s="1526"/>
      <c r="S63" s="1526"/>
      <c r="T63" s="1526"/>
      <c r="U63" s="1526"/>
      <c r="V63" s="1526"/>
      <c r="W63" s="122"/>
      <c r="X63" s="122"/>
      <c r="Y63" s="122"/>
      <c r="Z63" s="122"/>
      <c r="AA63" s="122"/>
      <c r="AB63" s="122"/>
      <c r="AC63" s="122"/>
      <c r="AD63" s="94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1:66" s="482" customFormat="1" ht="62.25" customHeight="1">
      <c r="A64" s="152" t="s">
        <v>0</v>
      </c>
      <c r="B64" s="153" t="s">
        <v>115</v>
      </c>
      <c r="C64" s="153" t="s">
        <v>116</v>
      </c>
      <c r="D64" s="154" t="s">
        <v>117</v>
      </c>
      <c r="E64" s="123" t="s">
        <v>9</v>
      </c>
      <c r="F64" s="123" t="s">
        <v>10</v>
      </c>
      <c r="G64" s="123" t="s">
        <v>11</v>
      </c>
      <c r="H64" s="123" t="s">
        <v>12</v>
      </c>
      <c r="I64" s="123" t="s">
        <v>13</v>
      </c>
      <c r="J64" s="123" t="s">
        <v>14</v>
      </c>
      <c r="K64" s="123" t="s">
        <v>15</v>
      </c>
      <c r="L64" s="123" t="s">
        <v>16</v>
      </c>
      <c r="M64" s="123" t="s">
        <v>17</v>
      </c>
      <c r="N64" s="123" t="s">
        <v>18</v>
      </c>
      <c r="O64" s="123" t="s">
        <v>19</v>
      </c>
      <c r="P64" s="123" t="s">
        <v>20</v>
      </c>
      <c r="Q64" s="123" t="s">
        <v>21</v>
      </c>
      <c r="R64" s="123" t="s">
        <v>22</v>
      </c>
      <c r="S64" s="123" t="s">
        <v>23</v>
      </c>
      <c r="T64" s="123" t="s">
        <v>24</v>
      </c>
      <c r="U64" s="123" t="s">
        <v>25</v>
      </c>
      <c r="V64" s="123" t="s">
        <v>26</v>
      </c>
      <c r="W64" s="123" t="s">
        <v>156</v>
      </c>
      <c r="X64" s="123" t="s">
        <v>50</v>
      </c>
      <c r="Y64" s="478" t="s">
        <v>46</v>
      </c>
      <c r="Z64" s="478" t="s">
        <v>47</v>
      </c>
      <c r="AA64" s="478" t="s">
        <v>48</v>
      </c>
      <c r="AB64" s="479" t="s">
        <v>65</v>
      </c>
      <c r="AC64" s="479" t="s">
        <v>51</v>
      </c>
      <c r="AD64" s="480" t="s">
        <v>50</v>
      </c>
      <c r="AE64" s="478" t="s">
        <v>55</v>
      </c>
      <c r="AF64" s="478" t="s">
        <v>91</v>
      </c>
      <c r="AG64" s="481"/>
      <c r="AH64" s="481"/>
      <c r="AI64" s="481"/>
      <c r="AJ64" s="481"/>
      <c r="AK64" s="481"/>
      <c r="AL64" s="481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481"/>
      <c r="BD64" s="481"/>
      <c r="BE64" s="481"/>
      <c r="BF64" s="481"/>
      <c r="BG64" s="481"/>
      <c r="BH64" s="481"/>
      <c r="BI64" s="481"/>
      <c r="BJ64" s="481"/>
      <c r="BK64" s="481"/>
      <c r="BL64" s="481"/>
      <c r="BM64" s="481"/>
      <c r="BN64" s="481"/>
    </row>
    <row r="65" spans="1:32" ht="12.75">
      <c r="A65" s="40" t="s">
        <v>218</v>
      </c>
      <c r="B65" s="40"/>
      <c r="C65" s="40"/>
      <c r="D65" s="40"/>
      <c r="E65" s="457">
        <f>E66*E44</f>
        <v>0</v>
      </c>
      <c r="F65" s="457">
        <f aca="true" t="shared" si="21" ref="F65:V65">F66*F44</f>
        <v>0</v>
      </c>
      <c r="G65" s="457">
        <f t="shared" si="21"/>
        <v>0</v>
      </c>
      <c r="H65" s="457">
        <f t="shared" si="21"/>
        <v>0</v>
      </c>
      <c r="I65" s="457">
        <f t="shared" si="21"/>
        <v>0</v>
      </c>
      <c r="J65" s="457">
        <f t="shared" si="21"/>
        <v>0</v>
      </c>
      <c r="K65" s="457">
        <f t="shared" si="21"/>
        <v>0</v>
      </c>
      <c r="L65" s="457">
        <f t="shared" si="21"/>
        <v>0</v>
      </c>
      <c r="M65" s="457">
        <f t="shared" si="21"/>
        <v>0</v>
      </c>
      <c r="N65" s="457">
        <f t="shared" si="21"/>
        <v>0</v>
      </c>
      <c r="O65" s="457">
        <f t="shared" si="21"/>
        <v>0</v>
      </c>
      <c r="P65" s="457">
        <f t="shared" si="21"/>
        <v>0</v>
      </c>
      <c r="Q65" s="457">
        <f t="shared" si="21"/>
        <v>0</v>
      </c>
      <c r="R65" s="457">
        <f t="shared" si="21"/>
        <v>0</v>
      </c>
      <c r="S65" s="457">
        <f t="shared" si="21"/>
        <v>0</v>
      </c>
      <c r="T65" s="457">
        <f t="shared" si="21"/>
        <v>0</v>
      </c>
      <c r="U65" s="457">
        <f t="shared" si="21"/>
        <v>0</v>
      </c>
      <c r="V65" s="457">
        <f t="shared" si="21"/>
        <v>0</v>
      </c>
      <c r="W65" s="457"/>
      <c r="X65" s="40">
        <f>SUM(E65:W65)</f>
        <v>0</v>
      </c>
      <c r="Y65">
        <f aca="true" t="shared" si="22" ref="Y65:AF65">Y55</f>
        <v>0</v>
      </c>
      <c r="Z65">
        <f t="shared" si="22"/>
        <v>0</v>
      </c>
      <c r="AA65">
        <f t="shared" si="22"/>
        <v>0</v>
      </c>
      <c r="AB65">
        <f t="shared" si="22"/>
        <v>0</v>
      </c>
      <c r="AC65">
        <f t="shared" si="22"/>
        <v>0</v>
      </c>
      <c r="AD65">
        <f t="shared" si="22"/>
        <v>0</v>
      </c>
      <c r="AE65">
        <f t="shared" si="22"/>
        <v>0</v>
      </c>
      <c r="AF65">
        <f t="shared" si="22"/>
        <v>0</v>
      </c>
    </row>
    <row r="66" spans="1:25" ht="12.75">
      <c r="A66" s="40" t="s">
        <v>219</v>
      </c>
      <c r="B66" s="40"/>
      <c r="C66" s="40"/>
      <c r="D66" s="40"/>
      <c r="E66" s="484">
        <f>' 2020 ШКОЛЫ  ДЕТИ'!F79</f>
        <v>0</v>
      </c>
      <c r="F66" s="484">
        <f>' 2020 ШКОЛЫ  ДЕТИ'!I79</f>
        <v>0</v>
      </c>
      <c r="G66" s="484">
        <f>' 2020 ШКОЛЫ  ДЕТИ'!L79</f>
        <v>0</v>
      </c>
      <c r="H66" s="484">
        <f>' 2020 ШКОЛЫ  ДЕТИ'!O79</f>
        <v>0</v>
      </c>
      <c r="I66" s="484">
        <f>' 2020 ШКОЛЫ  ДЕТИ'!R79</f>
        <v>0</v>
      </c>
      <c r="J66" s="484">
        <f>' 2020 ШКОЛЫ  ДЕТИ'!U79</f>
        <v>0</v>
      </c>
      <c r="K66" s="484">
        <f>' 2020 ШКОЛЫ  ДЕТИ'!X79</f>
        <v>0</v>
      </c>
      <c r="L66" s="484">
        <f>' 2020 ШКОЛЫ  ДЕТИ'!AA79</f>
        <v>0</v>
      </c>
      <c r="M66" s="484">
        <f>' 2020 ШКОЛЫ  ДЕТИ'!AD79</f>
        <v>0</v>
      </c>
      <c r="N66" s="484">
        <f>' 2020 ШКОЛЫ  ДЕТИ'!AG79</f>
        <v>0</v>
      </c>
      <c r="O66" s="484">
        <f>' 2020 ШКОЛЫ  ДЕТИ'!AJ79</f>
        <v>0</v>
      </c>
      <c r="P66" s="484">
        <f>' 2020 ШКОЛЫ  ДЕТИ'!AM79</f>
        <v>0</v>
      </c>
      <c r="Q66" s="484">
        <f>' 2020 ШКОЛЫ  ДЕТИ'!AP79</f>
        <v>0</v>
      </c>
      <c r="R66" s="484">
        <f>' 2020 ШКОЛЫ  ДЕТИ'!AS79</f>
        <v>0</v>
      </c>
      <c r="S66" s="484">
        <f>' 2020 ШКОЛЫ  ДЕТИ'!AV79</f>
        <v>0</v>
      </c>
      <c r="T66" s="484">
        <f>' 2020 ШКОЛЫ  ДЕТИ'!AY79</f>
        <v>0</v>
      </c>
      <c r="U66" s="484">
        <f>' 2020 ШКОЛЫ  ДЕТИ'!BB79</f>
        <v>0</v>
      </c>
      <c r="V66" s="484">
        <f>' 2020 ШКОЛЫ  ДЕТИ'!BE79</f>
        <v>0</v>
      </c>
      <c r="W66" s="484">
        <f>' 2020 ШКОЛЫ  ДЕТИ'!BG79</f>
        <v>0</v>
      </c>
      <c r="X66" s="40">
        <f>SUM(E66:W66)</f>
        <v>0</v>
      </c>
      <c r="Y66" s="483">
        <f>Y56</f>
        <v>0</v>
      </c>
    </row>
    <row r="67" spans="1:24" ht="12.75">
      <c r="A67" s="40" t="s">
        <v>220</v>
      </c>
      <c r="B67" s="40"/>
      <c r="C67" s="40"/>
      <c r="D67" s="40"/>
      <c r="E67" s="40" t="e">
        <f aca="true" t="shared" si="23" ref="E67:W67">E65/E66</f>
        <v>#DIV/0!</v>
      </c>
      <c r="F67" s="40" t="e">
        <f t="shared" si="23"/>
        <v>#DIV/0!</v>
      </c>
      <c r="G67" s="40" t="e">
        <f t="shared" si="23"/>
        <v>#DIV/0!</v>
      </c>
      <c r="H67" s="40" t="e">
        <f t="shared" si="23"/>
        <v>#DIV/0!</v>
      </c>
      <c r="I67" s="40" t="e">
        <f t="shared" si="23"/>
        <v>#DIV/0!</v>
      </c>
      <c r="J67" s="40" t="e">
        <f t="shared" si="23"/>
        <v>#DIV/0!</v>
      </c>
      <c r="K67" s="40" t="e">
        <f t="shared" si="23"/>
        <v>#DIV/0!</v>
      </c>
      <c r="L67" s="40" t="e">
        <f t="shared" si="23"/>
        <v>#DIV/0!</v>
      </c>
      <c r="M67" s="40" t="e">
        <f t="shared" si="23"/>
        <v>#DIV/0!</v>
      </c>
      <c r="N67" s="40" t="e">
        <f t="shared" si="23"/>
        <v>#DIV/0!</v>
      </c>
      <c r="O67" s="40" t="e">
        <f t="shared" si="23"/>
        <v>#DIV/0!</v>
      </c>
      <c r="P67" s="40" t="e">
        <f t="shared" si="23"/>
        <v>#DIV/0!</v>
      </c>
      <c r="Q67" s="40" t="e">
        <f t="shared" si="23"/>
        <v>#DIV/0!</v>
      </c>
      <c r="R67" s="40" t="e">
        <f t="shared" si="23"/>
        <v>#DIV/0!</v>
      </c>
      <c r="S67" s="40" t="e">
        <f t="shared" si="23"/>
        <v>#DIV/0!</v>
      </c>
      <c r="T67" s="40" t="e">
        <f t="shared" si="23"/>
        <v>#DIV/0!</v>
      </c>
      <c r="U67" s="40" t="e">
        <f t="shared" si="23"/>
        <v>#DIV/0!</v>
      </c>
      <c r="V67" s="40" t="e">
        <f t="shared" si="23"/>
        <v>#DIV/0!</v>
      </c>
      <c r="W67" s="40" t="e">
        <f t="shared" si="23"/>
        <v>#DIV/0!</v>
      </c>
      <c r="X67" s="40" t="e">
        <f>SUM(E67:W67)</f>
        <v>#DIV/0!</v>
      </c>
    </row>
    <row r="68" ht="18">
      <c r="A68" s="485" t="s">
        <v>108</v>
      </c>
    </row>
    <row r="69" spans="1:66" s="482" customFormat="1" ht="62.25" customHeight="1">
      <c r="A69" s="152" t="s">
        <v>0</v>
      </c>
      <c r="B69" s="153" t="s">
        <v>115</v>
      </c>
      <c r="C69" s="153" t="s">
        <v>116</v>
      </c>
      <c r="D69" s="154" t="s">
        <v>117</v>
      </c>
      <c r="E69" s="123" t="s">
        <v>9</v>
      </c>
      <c r="F69" s="123" t="s">
        <v>10</v>
      </c>
      <c r="G69" s="123" t="s">
        <v>11</v>
      </c>
      <c r="H69" s="123" t="s">
        <v>12</v>
      </c>
      <c r="I69" s="123" t="s">
        <v>13</v>
      </c>
      <c r="J69" s="123" t="s">
        <v>14</v>
      </c>
      <c r="K69" s="123" t="s">
        <v>15</v>
      </c>
      <c r="L69" s="123" t="s">
        <v>16</v>
      </c>
      <c r="M69" s="123" t="s">
        <v>17</v>
      </c>
      <c r="N69" s="123" t="s">
        <v>18</v>
      </c>
      <c r="O69" s="123" t="s">
        <v>19</v>
      </c>
      <c r="P69" s="123" t="s">
        <v>20</v>
      </c>
      <c r="Q69" s="123" t="s">
        <v>21</v>
      </c>
      <c r="R69" s="123" t="s">
        <v>22</v>
      </c>
      <c r="S69" s="123" t="s">
        <v>23</v>
      </c>
      <c r="T69" s="123" t="s">
        <v>24</v>
      </c>
      <c r="U69" s="123" t="s">
        <v>25</v>
      </c>
      <c r="V69" s="123" t="s">
        <v>26</v>
      </c>
      <c r="W69" s="123" t="s">
        <v>156</v>
      </c>
      <c r="X69" s="123" t="s">
        <v>50</v>
      </c>
      <c r="Y69" s="478" t="s">
        <v>46</v>
      </c>
      <c r="Z69" s="478" t="s">
        <v>47</v>
      </c>
      <c r="AA69" s="478" t="s">
        <v>48</v>
      </c>
      <c r="AB69" s="479" t="s">
        <v>65</v>
      </c>
      <c r="AC69" s="479" t="s">
        <v>51</v>
      </c>
      <c r="AD69" s="480" t="s">
        <v>50</v>
      </c>
      <c r="AE69" s="478" t="s">
        <v>55</v>
      </c>
      <c r="AF69" s="478" t="s">
        <v>91</v>
      </c>
      <c r="AG69" s="481"/>
      <c r="AH69" s="481"/>
      <c r="AI69" s="481"/>
      <c r="AJ69" s="481"/>
      <c r="AK69" s="481"/>
      <c r="AL69" s="481"/>
      <c r="AM69" s="481"/>
      <c r="AN69" s="481"/>
      <c r="AO69" s="481"/>
      <c r="AP69" s="481"/>
      <c r="AQ69" s="481"/>
      <c r="AR69" s="481"/>
      <c r="AS69" s="481"/>
      <c r="AT69" s="481"/>
      <c r="AU69" s="481"/>
      <c r="AV69" s="481"/>
      <c r="AW69" s="481"/>
      <c r="AX69" s="481"/>
      <c r="AY69" s="481"/>
      <c r="AZ69" s="481"/>
      <c r="BA69" s="481"/>
      <c r="BB69" s="481"/>
      <c r="BC69" s="481"/>
      <c r="BD69" s="481"/>
      <c r="BE69" s="481"/>
      <c r="BF69" s="481"/>
      <c r="BG69" s="481"/>
      <c r="BH69" s="481"/>
      <c r="BI69" s="481"/>
      <c r="BJ69" s="481"/>
      <c r="BK69" s="481"/>
      <c r="BL69" s="481"/>
      <c r="BM69" s="481"/>
      <c r="BN69" s="481"/>
    </row>
    <row r="70" spans="1:32" ht="12.75">
      <c r="A70" s="40" t="s">
        <v>218</v>
      </c>
      <c r="B70" s="40"/>
      <c r="C70" s="40"/>
      <c r="D70" s="40"/>
      <c r="E70" s="457">
        <f>E71*E44</f>
        <v>0</v>
      </c>
      <c r="F70" s="457">
        <f aca="true" t="shared" si="24" ref="F70:V70">F71*F44</f>
        <v>0</v>
      </c>
      <c r="G70" s="457">
        <f t="shared" si="24"/>
        <v>0</v>
      </c>
      <c r="H70" s="457">
        <f t="shared" si="24"/>
        <v>0</v>
      </c>
      <c r="I70" s="457">
        <f t="shared" si="24"/>
        <v>0</v>
      </c>
      <c r="J70" s="457">
        <f t="shared" si="24"/>
        <v>0</v>
      </c>
      <c r="K70" s="457">
        <f t="shared" si="24"/>
        <v>0</v>
      </c>
      <c r="L70" s="457">
        <f t="shared" si="24"/>
        <v>0</v>
      </c>
      <c r="M70" s="457">
        <f t="shared" si="24"/>
        <v>0</v>
      </c>
      <c r="N70" s="457">
        <f t="shared" si="24"/>
        <v>0</v>
      </c>
      <c r="O70" s="457">
        <f t="shared" si="24"/>
        <v>0</v>
      </c>
      <c r="P70" s="457">
        <f t="shared" si="24"/>
        <v>0</v>
      </c>
      <c r="Q70" s="457">
        <f t="shared" si="24"/>
        <v>0</v>
      </c>
      <c r="R70" s="457">
        <f t="shared" si="24"/>
        <v>0</v>
      </c>
      <c r="S70" s="457">
        <f t="shared" si="24"/>
        <v>0</v>
      </c>
      <c r="T70" s="457">
        <f t="shared" si="24"/>
        <v>0</v>
      </c>
      <c r="U70" s="457">
        <f t="shared" si="24"/>
        <v>0</v>
      </c>
      <c r="V70" s="457">
        <f t="shared" si="24"/>
        <v>0</v>
      </c>
      <c r="W70" s="457"/>
      <c r="X70" s="40">
        <f>SUM(E70:W70)</f>
        <v>0</v>
      </c>
      <c r="Y70">
        <f aca="true" t="shared" si="25" ref="Y70:AF70">Y60</f>
        <v>0</v>
      </c>
      <c r="Z70">
        <f t="shared" si="25"/>
        <v>0</v>
      </c>
      <c r="AA70">
        <f t="shared" si="25"/>
        <v>0</v>
      </c>
      <c r="AB70">
        <f t="shared" si="25"/>
        <v>0</v>
      </c>
      <c r="AC70">
        <f t="shared" si="25"/>
        <v>0</v>
      </c>
      <c r="AD70">
        <f t="shared" si="25"/>
        <v>0</v>
      </c>
      <c r="AE70">
        <f t="shared" si="25"/>
        <v>0</v>
      </c>
      <c r="AF70">
        <f t="shared" si="25"/>
        <v>0</v>
      </c>
    </row>
    <row r="71" spans="1:25" ht="12.75">
      <c r="A71" s="40" t="s">
        <v>219</v>
      </c>
      <c r="B71" s="40"/>
      <c r="C71" s="40"/>
      <c r="D71" s="40"/>
      <c r="E71" s="484">
        <f>' 2020 ШКОЛЫ  ДЕТИ'!F91</f>
        <v>0</v>
      </c>
      <c r="F71" s="484">
        <f>' 2020 ШКОЛЫ  ДЕТИ'!I91</f>
        <v>0</v>
      </c>
      <c r="G71" s="484">
        <f>' 2020 ШКОЛЫ  ДЕТИ'!L91</f>
        <v>0</v>
      </c>
      <c r="H71" s="484">
        <f>' 2020 ШКОЛЫ  ДЕТИ'!O91</f>
        <v>0</v>
      </c>
      <c r="I71" s="484">
        <f>' 2020 ШКОЛЫ  ДЕТИ'!R91</f>
        <v>0</v>
      </c>
      <c r="J71" s="484">
        <f>' 2020 ШКОЛЫ  ДЕТИ'!U91</f>
        <v>0</v>
      </c>
      <c r="K71" s="484">
        <f>' 2020 ШКОЛЫ  ДЕТИ'!X91</f>
        <v>0</v>
      </c>
      <c r="L71" s="484">
        <f>' 2020 ШКОЛЫ  ДЕТИ'!AA91</f>
        <v>0</v>
      </c>
      <c r="M71" s="484">
        <f>' 2020 ШКОЛЫ  ДЕТИ'!AD91</f>
        <v>0</v>
      </c>
      <c r="N71" s="484">
        <f>' 2020 ШКОЛЫ  ДЕТИ'!AG91</f>
        <v>0</v>
      </c>
      <c r="O71" s="484">
        <f>' 2020 ШКОЛЫ  ДЕТИ'!AJ91</f>
        <v>0</v>
      </c>
      <c r="P71" s="484">
        <f>' 2020 ШКОЛЫ  ДЕТИ'!AM91</f>
        <v>0</v>
      </c>
      <c r="Q71" s="484">
        <f>' 2020 ШКОЛЫ  ДЕТИ'!AP91</f>
        <v>0</v>
      </c>
      <c r="R71" s="484">
        <f>' 2020 ШКОЛЫ  ДЕТИ'!AS91</f>
        <v>0</v>
      </c>
      <c r="S71" s="484">
        <f>' 2020 ШКОЛЫ  ДЕТИ'!AV91</f>
        <v>0</v>
      </c>
      <c r="T71" s="484">
        <f>' 2020 ШКОЛЫ  ДЕТИ'!AY91</f>
        <v>0</v>
      </c>
      <c r="U71" s="484">
        <f>' 2020 ШКОЛЫ  ДЕТИ'!BB91</f>
        <v>0</v>
      </c>
      <c r="V71" s="484">
        <f>' 2020 ШКОЛЫ  ДЕТИ'!BE91</f>
        <v>0</v>
      </c>
      <c r="W71" s="484">
        <f>' 2020 ШКОЛЫ  ДЕТИ'!BG91</f>
        <v>0</v>
      </c>
      <c r="X71" s="40">
        <f>SUM(E71:W71)</f>
        <v>0</v>
      </c>
      <c r="Y71" s="483">
        <f>Y61</f>
        <v>0</v>
      </c>
    </row>
    <row r="72" spans="1:24" ht="12.75">
      <c r="A72" s="40" t="s">
        <v>220</v>
      </c>
      <c r="B72" s="40"/>
      <c r="C72" s="40"/>
      <c r="D72" s="40"/>
      <c r="E72" s="40" t="e">
        <f aca="true" t="shared" si="26" ref="E72:X72">E70/E71</f>
        <v>#DIV/0!</v>
      </c>
      <c r="F72" s="40" t="e">
        <f t="shared" si="26"/>
        <v>#DIV/0!</v>
      </c>
      <c r="G72" s="40" t="e">
        <f t="shared" si="26"/>
        <v>#DIV/0!</v>
      </c>
      <c r="H72" s="40" t="e">
        <f t="shared" si="26"/>
        <v>#DIV/0!</v>
      </c>
      <c r="I72" s="40" t="e">
        <f t="shared" si="26"/>
        <v>#DIV/0!</v>
      </c>
      <c r="J72" s="40" t="e">
        <f t="shared" si="26"/>
        <v>#DIV/0!</v>
      </c>
      <c r="K72" s="40" t="e">
        <f t="shared" si="26"/>
        <v>#DIV/0!</v>
      </c>
      <c r="L72" s="40" t="e">
        <f t="shared" si="26"/>
        <v>#DIV/0!</v>
      </c>
      <c r="M72" s="40" t="e">
        <f t="shared" si="26"/>
        <v>#DIV/0!</v>
      </c>
      <c r="N72" s="40" t="e">
        <f t="shared" si="26"/>
        <v>#DIV/0!</v>
      </c>
      <c r="O72" s="40" t="e">
        <f t="shared" si="26"/>
        <v>#DIV/0!</v>
      </c>
      <c r="P72" s="40" t="e">
        <f t="shared" si="26"/>
        <v>#DIV/0!</v>
      </c>
      <c r="Q72" s="40" t="e">
        <f t="shared" si="26"/>
        <v>#DIV/0!</v>
      </c>
      <c r="R72" s="40" t="e">
        <f t="shared" si="26"/>
        <v>#DIV/0!</v>
      </c>
      <c r="S72" s="40" t="e">
        <f t="shared" si="26"/>
        <v>#DIV/0!</v>
      </c>
      <c r="T72" s="40" t="e">
        <f t="shared" si="26"/>
        <v>#DIV/0!</v>
      </c>
      <c r="U72" s="40" t="e">
        <f t="shared" si="26"/>
        <v>#DIV/0!</v>
      </c>
      <c r="V72" s="40" t="e">
        <f t="shared" si="26"/>
        <v>#DIV/0!</v>
      </c>
      <c r="W72" s="40" t="e">
        <f t="shared" si="26"/>
        <v>#DIV/0!</v>
      </c>
      <c r="X72" s="40" t="e">
        <f t="shared" si="26"/>
        <v>#DIV/0!</v>
      </c>
    </row>
    <row r="73" spans="1:66" s="43" customFormat="1" ht="12.75">
      <c r="A73" s="43" t="s">
        <v>154</v>
      </c>
      <c r="AG73" s="486"/>
      <c r="AH73" s="486"/>
      <c r="AI73" s="486"/>
      <c r="AJ73" s="486"/>
      <c r="AK73" s="486"/>
      <c r="AL73" s="486"/>
      <c r="AM73" s="486"/>
      <c r="AN73" s="486"/>
      <c r="AO73" s="486"/>
      <c r="AP73" s="486"/>
      <c r="AQ73" s="486"/>
      <c r="AR73" s="486"/>
      <c r="AS73" s="486"/>
      <c r="AT73" s="486"/>
      <c r="AU73" s="486"/>
      <c r="AV73" s="486"/>
      <c r="AW73" s="486"/>
      <c r="AX73" s="486"/>
      <c r="AY73" s="486"/>
      <c r="AZ73" s="486"/>
      <c r="BA73" s="486"/>
      <c r="BB73" s="486"/>
      <c r="BC73" s="486"/>
      <c r="BD73" s="486"/>
      <c r="BE73" s="486"/>
      <c r="BF73" s="486"/>
      <c r="BG73" s="486"/>
      <c r="BH73" s="486"/>
      <c r="BI73" s="486"/>
      <c r="BJ73" s="486"/>
      <c r="BK73" s="486"/>
      <c r="BL73" s="486"/>
      <c r="BM73" s="486"/>
      <c r="BN73" s="486"/>
    </row>
    <row r="74" spans="1:66" s="495" customFormat="1" ht="62.25" customHeight="1">
      <c r="A74" s="487" t="s">
        <v>0</v>
      </c>
      <c r="B74" s="488" t="s">
        <v>115</v>
      </c>
      <c r="C74" s="488" t="s">
        <v>116</v>
      </c>
      <c r="D74" s="489" t="s">
        <v>117</v>
      </c>
      <c r="E74" s="490" t="s">
        <v>9</v>
      </c>
      <c r="F74" s="490" t="s">
        <v>10</v>
      </c>
      <c r="G74" s="490" t="s">
        <v>11</v>
      </c>
      <c r="H74" s="490" t="s">
        <v>12</v>
      </c>
      <c r="I74" s="490" t="s">
        <v>13</v>
      </c>
      <c r="J74" s="490" t="s">
        <v>14</v>
      </c>
      <c r="K74" s="490" t="s">
        <v>15</v>
      </c>
      <c r="L74" s="490" t="s">
        <v>16</v>
      </c>
      <c r="M74" s="490" t="s">
        <v>17</v>
      </c>
      <c r="N74" s="490" t="s">
        <v>18</v>
      </c>
      <c r="O74" s="490" t="s">
        <v>19</v>
      </c>
      <c r="P74" s="490" t="s">
        <v>20</v>
      </c>
      <c r="Q74" s="490" t="s">
        <v>21</v>
      </c>
      <c r="R74" s="490" t="s">
        <v>22</v>
      </c>
      <c r="S74" s="490" t="s">
        <v>23</v>
      </c>
      <c r="T74" s="490" t="s">
        <v>24</v>
      </c>
      <c r="U74" s="490" t="s">
        <v>25</v>
      </c>
      <c r="V74" s="490" t="s">
        <v>26</v>
      </c>
      <c r="W74" s="490" t="s">
        <v>156</v>
      </c>
      <c r="X74" s="490" t="s">
        <v>50</v>
      </c>
      <c r="Y74" s="491" t="s">
        <v>46</v>
      </c>
      <c r="Z74" s="491" t="s">
        <v>47</v>
      </c>
      <c r="AA74" s="491" t="s">
        <v>48</v>
      </c>
      <c r="AB74" s="492" t="s">
        <v>65</v>
      </c>
      <c r="AC74" s="492" t="s">
        <v>51</v>
      </c>
      <c r="AD74" s="493" t="s">
        <v>50</v>
      </c>
      <c r="AE74" s="491" t="s">
        <v>55</v>
      </c>
      <c r="AF74" s="491" t="s">
        <v>91</v>
      </c>
      <c r="AG74" s="494"/>
      <c r="AH74" s="494"/>
      <c r="AI74" s="494"/>
      <c r="AJ74" s="494"/>
      <c r="AK74" s="494"/>
      <c r="AL74" s="494"/>
      <c r="AM74" s="494"/>
      <c r="AN74" s="494"/>
      <c r="AO74" s="494"/>
      <c r="AP74" s="494"/>
      <c r="AQ74" s="494"/>
      <c r="AR74" s="494"/>
      <c r="AS74" s="494"/>
      <c r="AT74" s="494"/>
      <c r="AU74" s="494"/>
      <c r="AV74" s="494"/>
      <c r="AW74" s="494"/>
      <c r="AX74" s="494"/>
      <c r="AY74" s="494"/>
      <c r="AZ74" s="494"/>
      <c r="BA74" s="494"/>
      <c r="BB74" s="494"/>
      <c r="BC74" s="494"/>
      <c r="BD74" s="494"/>
      <c r="BE74" s="494"/>
      <c r="BF74" s="494"/>
      <c r="BG74" s="494"/>
      <c r="BH74" s="494"/>
      <c r="BI74" s="494"/>
      <c r="BJ74" s="494"/>
      <c r="BK74" s="494"/>
      <c r="BL74" s="494"/>
      <c r="BM74" s="494"/>
      <c r="BN74" s="494"/>
    </row>
    <row r="75" spans="1:66" s="43" customFormat="1" ht="12.75">
      <c r="A75" s="496" t="s">
        <v>218</v>
      </c>
      <c r="B75" s="496"/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0">
        <f>SUM(E75:W75)</f>
        <v>0</v>
      </c>
      <c r="Y75" s="43">
        <f aca="true" t="shared" si="27" ref="Y75:AF75">Y65</f>
        <v>0</v>
      </c>
      <c r="Z75" s="43">
        <f t="shared" si="27"/>
        <v>0</v>
      </c>
      <c r="AA75" s="43">
        <f t="shared" si="27"/>
        <v>0</v>
      </c>
      <c r="AB75" s="43">
        <f t="shared" si="27"/>
        <v>0</v>
      </c>
      <c r="AC75" s="43">
        <f t="shared" si="27"/>
        <v>0</v>
      </c>
      <c r="AD75" s="43">
        <f t="shared" si="27"/>
        <v>0</v>
      </c>
      <c r="AE75" s="43">
        <f t="shared" si="27"/>
        <v>0</v>
      </c>
      <c r="AF75" s="43">
        <f t="shared" si="27"/>
        <v>0</v>
      </c>
      <c r="AG75" s="486"/>
      <c r="AH75" s="486"/>
      <c r="AI75" s="486"/>
      <c r="AJ75" s="486"/>
      <c r="AK75" s="486"/>
      <c r="AL75" s="486"/>
      <c r="AM75" s="486"/>
      <c r="AN75" s="486"/>
      <c r="AO75" s="486"/>
      <c r="AP75" s="486"/>
      <c r="AQ75" s="486"/>
      <c r="AR75" s="486"/>
      <c r="AS75" s="486"/>
      <c r="AT75" s="486"/>
      <c r="AU75" s="486"/>
      <c r="AV75" s="486"/>
      <c r="AW75" s="486"/>
      <c r="AX75" s="486"/>
      <c r="AY75" s="486"/>
      <c r="AZ75" s="486"/>
      <c r="BA75" s="486"/>
      <c r="BB75" s="486"/>
      <c r="BC75" s="486"/>
      <c r="BD75" s="486"/>
      <c r="BE75" s="486"/>
      <c r="BF75" s="486"/>
      <c r="BG75" s="486"/>
      <c r="BH75" s="486"/>
      <c r="BI75" s="486"/>
      <c r="BJ75" s="486"/>
      <c r="BK75" s="486"/>
      <c r="BL75" s="486"/>
      <c r="BM75" s="486"/>
      <c r="BN75" s="486"/>
    </row>
    <row r="76" spans="1:66" s="43" customFormat="1" ht="12.75">
      <c r="A76" s="496" t="s">
        <v>219</v>
      </c>
      <c r="B76" s="496"/>
      <c r="C76" s="496"/>
      <c r="D76" s="496"/>
      <c r="E76" s="497">
        <f>E66</f>
        <v>0</v>
      </c>
      <c r="F76" s="497">
        <f>F66</f>
        <v>0</v>
      </c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497"/>
      <c r="R76" s="497"/>
      <c r="S76" s="497"/>
      <c r="T76" s="497"/>
      <c r="U76" s="497"/>
      <c r="V76" s="497"/>
      <c r="W76" s="497"/>
      <c r="X76" s="40">
        <f>SUM(E76:W76)</f>
        <v>0</v>
      </c>
      <c r="Y76" s="498">
        <f>Y66</f>
        <v>0</v>
      </c>
      <c r="AG76" s="486"/>
      <c r="AH76" s="486"/>
      <c r="AI76" s="486"/>
      <c r="AJ76" s="486"/>
      <c r="AK76" s="486"/>
      <c r="AL76" s="486"/>
      <c r="AM76" s="486"/>
      <c r="AN76" s="486"/>
      <c r="AO76" s="486"/>
      <c r="AP76" s="486"/>
      <c r="AQ76" s="486"/>
      <c r="AR76" s="486"/>
      <c r="AS76" s="486"/>
      <c r="AT76" s="486"/>
      <c r="AU76" s="486"/>
      <c r="AV76" s="486"/>
      <c r="AW76" s="486"/>
      <c r="AX76" s="486"/>
      <c r="AY76" s="486"/>
      <c r="AZ76" s="486"/>
      <c r="BA76" s="486"/>
      <c r="BB76" s="486"/>
      <c r="BC76" s="486"/>
      <c r="BD76" s="486"/>
      <c r="BE76" s="486"/>
      <c r="BF76" s="486"/>
      <c r="BG76" s="486"/>
      <c r="BH76" s="486"/>
      <c r="BI76" s="486"/>
      <c r="BJ76" s="486"/>
      <c r="BK76" s="486"/>
      <c r="BL76" s="486"/>
      <c r="BM76" s="486"/>
      <c r="BN76" s="486"/>
    </row>
    <row r="77" spans="1:66" s="43" customFormat="1" ht="12.75">
      <c r="A77" s="496" t="s">
        <v>220</v>
      </c>
      <c r="B77" s="496"/>
      <c r="C77" s="496"/>
      <c r="D77" s="496"/>
      <c r="E77" s="496" t="e">
        <f aca="true" t="shared" si="28" ref="E77:W77">E75/E76</f>
        <v>#DIV/0!</v>
      </c>
      <c r="F77" s="496" t="e">
        <f t="shared" si="28"/>
        <v>#DIV/0!</v>
      </c>
      <c r="G77" s="496" t="e">
        <f t="shared" si="28"/>
        <v>#DIV/0!</v>
      </c>
      <c r="H77" s="496" t="e">
        <f t="shared" si="28"/>
        <v>#DIV/0!</v>
      </c>
      <c r="I77" s="496" t="e">
        <f t="shared" si="28"/>
        <v>#DIV/0!</v>
      </c>
      <c r="J77" s="496" t="e">
        <f t="shared" si="28"/>
        <v>#DIV/0!</v>
      </c>
      <c r="K77" s="496" t="e">
        <f t="shared" si="28"/>
        <v>#DIV/0!</v>
      </c>
      <c r="L77" s="496" t="e">
        <f t="shared" si="28"/>
        <v>#DIV/0!</v>
      </c>
      <c r="M77" s="496" t="e">
        <f t="shared" si="28"/>
        <v>#DIV/0!</v>
      </c>
      <c r="N77" s="496" t="e">
        <f t="shared" si="28"/>
        <v>#DIV/0!</v>
      </c>
      <c r="O77" s="496" t="e">
        <f t="shared" si="28"/>
        <v>#DIV/0!</v>
      </c>
      <c r="P77" s="496" t="e">
        <f t="shared" si="28"/>
        <v>#DIV/0!</v>
      </c>
      <c r="Q77" s="496" t="e">
        <f t="shared" si="28"/>
        <v>#DIV/0!</v>
      </c>
      <c r="R77" s="496" t="e">
        <f t="shared" si="28"/>
        <v>#DIV/0!</v>
      </c>
      <c r="S77" s="496" t="e">
        <f t="shared" si="28"/>
        <v>#DIV/0!</v>
      </c>
      <c r="T77" s="496" t="e">
        <f t="shared" si="28"/>
        <v>#DIV/0!</v>
      </c>
      <c r="U77" s="496" t="e">
        <f t="shared" si="28"/>
        <v>#DIV/0!</v>
      </c>
      <c r="V77" s="496" t="e">
        <f t="shared" si="28"/>
        <v>#DIV/0!</v>
      </c>
      <c r="W77" s="496" t="e">
        <f t="shared" si="28"/>
        <v>#DIV/0!</v>
      </c>
      <c r="X77" s="40" t="e">
        <f>SUM(E77:W77)</f>
        <v>#DIV/0!</v>
      </c>
      <c r="AG77" s="486"/>
      <c r="AH77" s="486"/>
      <c r="AI77" s="486"/>
      <c r="AJ77" s="486"/>
      <c r="AK77" s="486"/>
      <c r="AL77" s="486"/>
      <c r="AM77" s="486"/>
      <c r="AN77" s="486"/>
      <c r="AO77" s="486"/>
      <c r="AP77" s="486"/>
      <c r="AQ77" s="486"/>
      <c r="AR77" s="486"/>
      <c r="AS77" s="486"/>
      <c r="AT77" s="486"/>
      <c r="AU77" s="486"/>
      <c r="AV77" s="486"/>
      <c r="AW77" s="486"/>
      <c r="AX77" s="486"/>
      <c r="AY77" s="486"/>
      <c r="AZ77" s="486"/>
      <c r="BA77" s="486"/>
      <c r="BB77" s="486"/>
      <c r="BC77" s="486"/>
      <c r="BD77" s="486"/>
      <c r="BE77" s="486"/>
      <c r="BF77" s="486"/>
      <c r="BG77" s="486"/>
      <c r="BH77" s="486"/>
      <c r="BI77" s="486"/>
      <c r="BJ77" s="486"/>
      <c r="BK77" s="486"/>
      <c r="BL77" s="486"/>
      <c r="BM77" s="486"/>
      <c r="BN77" s="486"/>
    </row>
    <row r="78" spans="1:15" ht="18.75">
      <c r="A78" s="1527" t="s">
        <v>110</v>
      </c>
      <c r="B78" s="1527"/>
      <c r="C78" s="1527"/>
      <c r="D78" s="1527"/>
      <c r="E78" s="1527"/>
      <c r="F78" s="1527"/>
      <c r="G78" s="1527"/>
      <c r="H78" s="1527"/>
      <c r="I78" s="1527"/>
      <c r="J78" s="1527"/>
      <c r="K78" s="1527"/>
      <c r="L78" s="1527"/>
      <c r="M78" s="1527"/>
      <c r="N78" s="1527"/>
      <c r="O78" s="140"/>
    </row>
    <row r="79" spans="1:15" ht="15.75">
      <c r="A79" s="1528" t="s">
        <v>111</v>
      </c>
      <c r="B79" s="1528"/>
      <c r="C79" s="1528"/>
      <c r="D79" s="1528"/>
      <c r="E79" s="1528"/>
      <c r="F79" s="1528"/>
      <c r="G79" s="1528"/>
      <c r="H79" s="1528"/>
      <c r="I79" s="1528"/>
      <c r="J79" s="1528"/>
      <c r="K79" s="1528"/>
      <c r="L79" s="1528"/>
      <c r="M79" s="1528"/>
      <c r="N79" s="1528"/>
      <c r="O79" s="1528"/>
    </row>
    <row r="80" spans="1:66" s="482" customFormat="1" ht="62.25" customHeight="1">
      <c r="A80" s="152" t="s">
        <v>0</v>
      </c>
      <c r="B80" s="153" t="s">
        <v>115</v>
      </c>
      <c r="C80" s="153" t="s">
        <v>116</v>
      </c>
      <c r="D80" s="154" t="s">
        <v>117</v>
      </c>
      <c r="E80" s="123" t="s">
        <v>9</v>
      </c>
      <c r="F80" s="123" t="s">
        <v>10</v>
      </c>
      <c r="G80" s="123" t="s">
        <v>11</v>
      </c>
      <c r="H80" s="123" t="s">
        <v>12</v>
      </c>
      <c r="I80" s="123" t="s">
        <v>13</v>
      </c>
      <c r="J80" s="123" t="s">
        <v>14</v>
      </c>
      <c r="K80" s="123" t="s">
        <v>15</v>
      </c>
      <c r="L80" s="123" t="s">
        <v>16</v>
      </c>
      <c r="M80" s="123" t="s">
        <v>17</v>
      </c>
      <c r="N80" s="123" t="s">
        <v>18</v>
      </c>
      <c r="O80" s="123" t="s">
        <v>19</v>
      </c>
      <c r="P80" s="123" t="s">
        <v>20</v>
      </c>
      <c r="Q80" s="123" t="s">
        <v>21</v>
      </c>
      <c r="R80" s="123" t="s">
        <v>22</v>
      </c>
      <c r="S80" s="123" t="s">
        <v>23</v>
      </c>
      <c r="T80" s="123" t="s">
        <v>24</v>
      </c>
      <c r="U80" s="123" t="s">
        <v>25</v>
      </c>
      <c r="V80" s="123" t="s">
        <v>26</v>
      </c>
      <c r="W80" s="123" t="s">
        <v>156</v>
      </c>
      <c r="X80" s="123" t="s">
        <v>50</v>
      </c>
      <c r="Y80" s="478" t="s">
        <v>46</v>
      </c>
      <c r="Z80" s="478" t="s">
        <v>47</v>
      </c>
      <c r="AA80" s="478" t="s">
        <v>48</v>
      </c>
      <c r="AB80" s="479" t="s">
        <v>65</v>
      </c>
      <c r="AC80" s="479" t="s">
        <v>51</v>
      </c>
      <c r="AD80" s="480" t="s">
        <v>50</v>
      </c>
      <c r="AE80" s="478" t="s">
        <v>55</v>
      </c>
      <c r="AF80" s="478" t="s">
        <v>91</v>
      </c>
      <c r="AG80" s="481"/>
      <c r="AH80" s="481"/>
      <c r="AI80" s="481"/>
      <c r="AJ80" s="481"/>
      <c r="AK80" s="481"/>
      <c r="AL80" s="481"/>
      <c r="AM80" s="481"/>
      <c r="AN80" s="481"/>
      <c r="AO80" s="481"/>
      <c r="AP80" s="481"/>
      <c r="AQ80" s="481"/>
      <c r="AR80" s="481"/>
      <c r="AS80" s="481"/>
      <c r="AT80" s="481"/>
      <c r="AU80" s="481"/>
      <c r="AV80" s="481"/>
      <c r="AW80" s="481"/>
      <c r="AX80" s="481"/>
      <c r="AY80" s="481"/>
      <c r="AZ80" s="481"/>
      <c r="BA80" s="481"/>
      <c r="BB80" s="481"/>
      <c r="BC80" s="481"/>
      <c r="BD80" s="481"/>
      <c r="BE80" s="481"/>
      <c r="BF80" s="481"/>
      <c r="BG80" s="481"/>
      <c r="BH80" s="481"/>
      <c r="BI80" s="481"/>
      <c r="BJ80" s="481"/>
      <c r="BK80" s="481"/>
      <c r="BL80" s="481"/>
      <c r="BM80" s="481"/>
      <c r="BN80" s="481"/>
    </row>
    <row r="81" spans="1:32" ht="12.75">
      <c r="A81" s="40" t="s">
        <v>218</v>
      </c>
      <c r="B81" s="40"/>
      <c r="C81" s="40"/>
      <c r="D81" s="40"/>
      <c r="E81" s="457">
        <f>E82*E44</f>
        <v>0</v>
      </c>
      <c r="F81" s="457">
        <f aca="true" t="shared" si="29" ref="F81:V81">F82*F44</f>
        <v>0</v>
      </c>
      <c r="G81" s="457">
        <f t="shared" si="29"/>
        <v>0</v>
      </c>
      <c r="H81" s="457">
        <f t="shared" si="29"/>
        <v>0</v>
      </c>
      <c r="I81" s="457">
        <f t="shared" si="29"/>
        <v>0</v>
      </c>
      <c r="J81" s="457">
        <f t="shared" si="29"/>
        <v>0</v>
      </c>
      <c r="K81" s="457">
        <f t="shared" si="29"/>
        <v>0</v>
      </c>
      <c r="L81" s="457">
        <f t="shared" si="29"/>
        <v>0</v>
      </c>
      <c r="M81" s="457">
        <f t="shared" si="29"/>
        <v>0</v>
      </c>
      <c r="N81" s="457">
        <f t="shared" si="29"/>
        <v>0</v>
      </c>
      <c r="O81" s="457">
        <f t="shared" si="29"/>
        <v>0</v>
      </c>
      <c r="P81" s="457">
        <f t="shared" si="29"/>
        <v>0</v>
      </c>
      <c r="Q81" s="457">
        <f t="shared" si="29"/>
        <v>0</v>
      </c>
      <c r="R81" s="457">
        <f t="shared" si="29"/>
        <v>0</v>
      </c>
      <c r="S81" s="457">
        <f t="shared" si="29"/>
        <v>0</v>
      </c>
      <c r="T81" s="457">
        <f t="shared" si="29"/>
        <v>0</v>
      </c>
      <c r="U81" s="457">
        <f t="shared" si="29"/>
        <v>0</v>
      </c>
      <c r="V81" s="457">
        <f t="shared" si="29"/>
        <v>0</v>
      </c>
      <c r="W81" s="457"/>
      <c r="X81" s="40">
        <f>SUM(E81:W81)</f>
        <v>0</v>
      </c>
      <c r="Y81">
        <f aca="true" t="shared" si="30" ref="Y81:AF81">Y71</f>
        <v>0</v>
      </c>
      <c r="Z81">
        <f t="shared" si="30"/>
        <v>0</v>
      </c>
      <c r="AA81">
        <f t="shared" si="30"/>
        <v>0</v>
      </c>
      <c r="AB81">
        <f t="shared" si="30"/>
        <v>0</v>
      </c>
      <c r="AC81">
        <f t="shared" si="30"/>
        <v>0</v>
      </c>
      <c r="AD81">
        <f t="shared" si="30"/>
        <v>0</v>
      </c>
      <c r="AE81">
        <f t="shared" si="30"/>
        <v>0</v>
      </c>
      <c r="AF81">
        <f t="shared" si="30"/>
        <v>0</v>
      </c>
    </row>
    <row r="82" spans="1:25" ht="12.75">
      <c r="A82" s="40" t="s">
        <v>219</v>
      </c>
      <c r="B82" s="40"/>
      <c r="C82" s="40"/>
      <c r="D82" s="40"/>
      <c r="E82" s="484">
        <f>' 2020 ШКОЛЫ  ДЕТИ'!F125</f>
        <v>0</v>
      </c>
      <c r="F82" s="484">
        <f>' 2020 ШКОЛЫ  ДЕТИ'!I125</f>
        <v>0</v>
      </c>
      <c r="G82" s="484">
        <f>' 2020 ШКОЛЫ  ДЕТИ'!L125</f>
        <v>0</v>
      </c>
      <c r="H82" s="484">
        <f>' 2020 ШКОЛЫ  ДЕТИ'!O125</f>
        <v>0</v>
      </c>
      <c r="I82" s="484">
        <f>' 2020 ШКОЛЫ  ДЕТИ'!R125</f>
        <v>0</v>
      </c>
      <c r="J82" s="484">
        <f>' 2020 ШКОЛЫ  ДЕТИ'!U125</f>
        <v>0</v>
      </c>
      <c r="K82" s="484">
        <f>' 2020 ШКОЛЫ  ДЕТИ'!X125</f>
        <v>0</v>
      </c>
      <c r="L82" s="484">
        <f>' 2020 ШКОЛЫ  ДЕТИ'!AA125</f>
        <v>0</v>
      </c>
      <c r="M82" s="484">
        <f>' 2020 ШКОЛЫ  ДЕТИ'!AD125</f>
        <v>0</v>
      </c>
      <c r="N82" s="484">
        <f>' 2020 ШКОЛЫ  ДЕТИ'!AG125</f>
        <v>0</v>
      </c>
      <c r="O82" s="484">
        <f>' 2020 ШКОЛЫ  ДЕТИ'!AJ125</f>
        <v>0</v>
      </c>
      <c r="P82" s="484">
        <f>' 2020 ШКОЛЫ  ДЕТИ'!AM125</f>
        <v>0</v>
      </c>
      <c r="Q82" s="484">
        <f>' 2020 ШКОЛЫ  ДЕТИ'!AP125</f>
        <v>0</v>
      </c>
      <c r="R82" s="484">
        <f>' 2020 ШКОЛЫ  ДЕТИ'!AS125</f>
        <v>0</v>
      </c>
      <c r="S82" s="484">
        <f>' 2020 ШКОЛЫ  ДЕТИ'!AV125</f>
        <v>0</v>
      </c>
      <c r="T82" s="484">
        <f>' 2020 ШКОЛЫ  ДЕТИ'!AY125</f>
        <v>0</v>
      </c>
      <c r="U82" s="484">
        <f>' 2020 ШКОЛЫ  ДЕТИ'!BB125</f>
        <v>0</v>
      </c>
      <c r="V82" s="484">
        <f>' 2020 ШКОЛЫ  ДЕТИ'!BE125</f>
        <v>0</v>
      </c>
      <c r="W82" s="484">
        <f>' 2020 ШКОЛЫ  ДЕТИ'!BG125</f>
        <v>0</v>
      </c>
      <c r="X82" s="40">
        <f>SUM(E82:W82)</f>
        <v>0</v>
      </c>
      <c r="Y82" s="483">
        <f>Y72</f>
        <v>0</v>
      </c>
    </row>
    <row r="83" spans="1:24" ht="12.75">
      <c r="A83" s="40" t="s">
        <v>220</v>
      </c>
      <c r="B83" s="40"/>
      <c r="C83" s="40"/>
      <c r="D83" s="40"/>
      <c r="E83" s="40" t="e">
        <f aca="true" t="shared" si="31" ref="E83:V83">E81/E82</f>
        <v>#DIV/0!</v>
      </c>
      <c r="F83" s="40" t="e">
        <f t="shared" si="31"/>
        <v>#DIV/0!</v>
      </c>
      <c r="G83" s="40" t="e">
        <f t="shared" si="31"/>
        <v>#DIV/0!</v>
      </c>
      <c r="H83" s="40" t="e">
        <f t="shared" si="31"/>
        <v>#DIV/0!</v>
      </c>
      <c r="I83" s="40" t="e">
        <f t="shared" si="31"/>
        <v>#DIV/0!</v>
      </c>
      <c r="J83" s="40" t="e">
        <f t="shared" si="31"/>
        <v>#DIV/0!</v>
      </c>
      <c r="K83" s="40" t="e">
        <f t="shared" si="31"/>
        <v>#DIV/0!</v>
      </c>
      <c r="L83" s="40" t="e">
        <f t="shared" si="31"/>
        <v>#DIV/0!</v>
      </c>
      <c r="M83" s="40" t="e">
        <f t="shared" si="31"/>
        <v>#DIV/0!</v>
      </c>
      <c r="N83" s="40" t="e">
        <f t="shared" si="31"/>
        <v>#DIV/0!</v>
      </c>
      <c r="O83" s="40" t="e">
        <f t="shared" si="31"/>
        <v>#DIV/0!</v>
      </c>
      <c r="P83" s="40" t="e">
        <f t="shared" si="31"/>
        <v>#DIV/0!</v>
      </c>
      <c r="Q83" s="40" t="e">
        <f t="shared" si="31"/>
        <v>#DIV/0!</v>
      </c>
      <c r="R83" s="40" t="e">
        <f t="shared" si="31"/>
        <v>#DIV/0!</v>
      </c>
      <c r="S83" s="40" t="e">
        <f t="shared" si="31"/>
        <v>#DIV/0!</v>
      </c>
      <c r="T83" s="40" t="e">
        <f t="shared" si="31"/>
        <v>#DIV/0!</v>
      </c>
      <c r="U83" s="40" t="e">
        <f t="shared" si="31"/>
        <v>#DIV/0!</v>
      </c>
      <c r="V83" s="40" t="e">
        <f t="shared" si="31"/>
        <v>#DIV/0!</v>
      </c>
      <c r="W83" s="40"/>
      <c r="X83" s="40" t="e">
        <f>X81/X82</f>
        <v>#DIV/0!</v>
      </c>
    </row>
    <row r="85" ht="18">
      <c r="A85" s="485" t="s">
        <v>112</v>
      </c>
    </row>
    <row r="86" spans="1:66" s="482" customFormat="1" ht="62.25" customHeight="1">
      <c r="A86" s="152" t="s">
        <v>0</v>
      </c>
      <c r="B86" s="153" t="s">
        <v>115</v>
      </c>
      <c r="C86" s="153" t="s">
        <v>116</v>
      </c>
      <c r="D86" s="154" t="s">
        <v>117</v>
      </c>
      <c r="E86" s="123" t="s">
        <v>9</v>
      </c>
      <c r="F86" s="123" t="s">
        <v>10</v>
      </c>
      <c r="G86" s="123" t="s">
        <v>11</v>
      </c>
      <c r="H86" s="123" t="s">
        <v>12</v>
      </c>
      <c r="I86" s="123" t="s">
        <v>13</v>
      </c>
      <c r="J86" s="123" t="s">
        <v>14</v>
      </c>
      <c r="K86" s="123" t="s">
        <v>15</v>
      </c>
      <c r="L86" s="123" t="s">
        <v>16</v>
      </c>
      <c r="M86" s="123" t="s">
        <v>17</v>
      </c>
      <c r="N86" s="123" t="s">
        <v>18</v>
      </c>
      <c r="O86" s="123" t="s">
        <v>19</v>
      </c>
      <c r="P86" s="123" t="s">
        <v>20</v>
      </c>
      <c r="Q86" s="123" t="s">
        <v>21</v>
      </c>
      <c r="R86" s="123" t="s">
        <v>22</v>
      </c>
      <c r="S86" s="123" t="s">
        <v>23</v>
      </c>
      <c r="T86" s="123" t="s">
        <v>24</v>
      </c>
      <c r="U86" s="123" t="s">
        <v>25</v>
      </c>
      <c r="V86" s="123" t="s">
        <v>26</v>
      </c>
      <c r="W86" s="123" t="s">
        <v>156</v>
      </c>
      <c r="X86" s="123" t="s">
        <v>50</v>
      </c>
      <c r="Y86" s="478" t="s">
        <v>46</v>
      </c>
      <c r="Z86" s="478" t="s">
        <v>47</v>
      </c>
      <c r="AA86" s="478" t="s">
        <v>48</v>
      </c>
      <c r="AB86" s="479" t="s">
        <v>65</v>
      </c>
      <c r="AC86" s="479" t="s">
        <v>51</v>
      </c>
      <c r="AD86" s="480" t="s">
        <v>50</v>
      </c>
      <c r="AE86" s="478" t="s">
        <v>55</v>
      </c>
      <c r="AF86" s="478" t="s">
        <v>91</v>
      </c>
      <c r="AG86" s="481"/>
      <c r="AH86" s="481"/>
      <c r="AI86" s="481"/>
      <c r="AJ86" s="481"/>
      <c r="AK86" s="481"/>
      <c r="AL86" s="481"/>
      <c r="AM86" s="481"/>
      <c r="AN86" s="481"/>
      <c r="AO86" s="481"/>
      <c r="AP86" s="481"/>
      <c r="AQ86" s="481"/>
      <c r="AR86" s="481"/>
      <c r="AS86" s="481"/>
      <c r="AT86" s="481"/>
      <c r="AU86" s="481"/>
      <c r="AV86" s="481"/>
      <c r="AW86" s="481"/>
      <c r="AX86" s="481"/>
      <c r="AY86" s="481"/>
      <c r="AZ86" s="481"/>
      <c r="BA86" s="481"/>
      <c r="BB86" s="481"/>
      <c r="BC86" s="481"/>
      <c r="BD86" s="481"/>
      <c r="BE86" s="481"/>
      <c r="BF86" s="481"/>
      <c r="BG86" s="481"/>
      <c r="BH86" s="481"/>
      <c r="BI86" s="481"/>
      <c r="BJ86" s="481"/>
      <c r="BK86" s="481"/>
      <c r="BL86" s="481"/>
      <c r="BM86" s="481"/>
      <c r="BN86" s="481"/>
    </row>
    <row r="87" spans="1:32" ht="12.75">
      <c r="A87" s="40" t="s">
        <v>218</v>
      </c>
      <c r="B87" s="40"/>
      <c r="C87" s="40"/>
      <c r="D87" s="40"/>
      <c r="E87" s="457">
        <f>E88*E44</f>
        <v>0</v>
      </c>
      <c r="F87" s="457">
        <f aca="true" t="shared" si="32" ref="F87:V87">F88*F44</f>
        <v>0</v>
      </c>
      <c r="G87" s="457">
        <f t="shared" si="32"/>
        <v>0</v>
      </c>
      <c r="H87" s="457">
        <f t="shared" si="32"/>
        <v>0</v>
      </c>
      <c r="I87" s="457">
        <f t="shared" si="32"/>
        <v>0</v>
      </c>
      <c r="J87" s="457">
        <f t="shared" si="32"/>
        <v>0</v>
      </c>
      <c r="K87" s="457">
        <f t="shared" si="32"/>
        <v>0</v>
      </c>
      <c r="L87" s="457">
        <f t="shared" si="32"/>
        <v>0</v>
      </c>
      <c r="M87" s="457">
        <f t="shared" si="32"/>
        <v>0</v>
      </c>
      <c r="N87" s="457">
        <f t="shared" si="32"/>
        <v>0</v>
      </c>
      <c r="O87" s="457">
        <f t="shared" si="32"/>
        <v>0</v>
      </c>
      <c r="P87" s="457">
        <f t="shared" si="32"/>
        <v>0</v>
      </c>
      <c r="Q87" s="457">
        <f t="shared" si="32"/>
        <v>0</v>
      </c>
      <c r="R87" s="457">
        <f t="shared" si="32"/>
        <v>0</v>
      </c>
      <c r="S87" s="457">
        <f t="shared" si="32"/>
        <v>0</v>
      </c>
      <c r="T87" s="457">
        <f t="shared" si="32"/>
        <v>0</v>
      </c>
      <c r="U87" s="457">
        <f t="shared" si="32"/>
        <v>0</v>
      </c>
      <c r="V87" s="457">
        <f t="shared" si="32"/>
        <v>0</v>
      </c>
      <c r="W87" s="457"/>
      <c r="X87" s="40">
        <f>SUM(E87:W87)</f>
        <v>0</v>
      </c>
      <c r="Y87">
        <f aca="true" t="shared" si="33" ref="Y87:AF87">Y81</f>
        <v>0</v>
      </c>
      <c r="Z87">
        <f t="shared" si="33"/>
        <v>0</v>
      </c>
      <c r="AA87">
        <f t="shared" si="33"/>
        <v>0</v>
      </c>
      <c r="AB87">
        <f t="shared" si="33"/>
        <v>0</v>
      </c>
      <c r="AC87">
        <f t="shared" si="33"/>
        <v>0</v>
      </c>
      <c r="AD87">
        <f t="shared" si="33"/>
        <v>0</v>
      </c>
      <c r="AE87">
        <f t="shared" si="33"/>
        <v>0</v>
      </c>
      <c r="AF87">
        <f t="shared" si="33"/>
        <v>0</v>
      </c>
    </row>
    <row r="88" spans="1:25" ht="12.75">
      <c r="A88" s="40" t="s">
        <v>219</v>
      </c>
      <c r="B88" s="40"/>
      <c r="C88" s="40"/>
      <c r="D88" s="40"/>
      <c r="E88" s="484">
        <f>' 2020 ШКОЛЫ  ДЕТИ'!F136</f>
        <v>0</v>
      </c>
      <c r="F88" s="484">
        <f>' 2020 ШКОЛЫ  ДЕТИ'!I136</f>
        <v>0</v>
      </c>
      <c r="G88" s="484">
        <f>' 2020 ШКОЛЫ  ДЕТИ'!L136</f>
        <v>0</v>
      </c>
      <c r="H88" s="484">
        <f>' 2020 ШКОЛЫ  ДЕТИ'!O136</f>
        <v>0</v>
      </c>
      <c r="I88" s="484">
        <f>' 2020 ШКОЛЫ  ДЕТИ'!R136</f>
        <v>0</v>
      </c>
      <c r="J88" s="484">
        <f>' 2020 ШКОЛЫ  ДЕТИ'!U136</f>
        <v>0</v>
      </c>
      <c r="K88" s="484">
        <f>' 2020 ШКОЛЫ  ДЕТИ'!X136</f>
        <v>0</v>
      </c>
      <c r="L88" s="484">
        <f>' 2020 ШКОЛЫ  ДЕТИ'!AA136</f>
        <v>0</v>
      </c>
      <c r="M88" s="484">
        <f>' 2020 ШКОЛЫ  ДЕТИ'!AD136</f>
        <v>0</v>
      </c>
      <c r="N88" s="484">
        <f>' 2020 ШКОЛЫ  ДЕТИ'!AG136</f>
        <v>0</v>
      </c>
      <c r="O88" s="484">
        <f>' 2020 ШКОЛЫ  ДЕТИ'!AJ136</f>
        <v>0</v>
      </c>
      <c r="P88" s="484">
        <f>' 2020 ШКОЛЫ  ДЕТИ'!AM136</f>
        <v>0</v>
      </c>
      <c r="Q88" s="484">
        <f>' 2020 ШКОЛЫ  ДЕТИ'!AP136</f>
        <v>0</v>
      </c>
      <c r="R88" s="484">
        <f>' 2020 ШКОЛЫ  ДЕТИ'!AS136</f>
        <v>0</v>
      </c>
      <c r="S88" s="484">
        <f>' 2020 ШКОЛЫ  ДЕТИ'!AV136</f>
        <v>0</v>
      </c>
      <c r="T88" s="484">
        <f>' 2020 ШКОЛЫ  ДЕТИ'!AY136</f>
        <v>0</v>
      </c>
      <c r="U88" s="484">
        <f>' 2020 ШКОЛЫ  ДЕТИ'!BB136</f>
        <v>0</v>
      </c>
      <c r="V88" s="484">
        <f>' 2020 ШКОЛЫ  ДЕТИ'!BE136</f>
        <v>0</v>
      </c>
      <c r="W88" s="484">
        <f>' 2020 ШКОЛЫ  ДЕТИ'!BG136</f>
        <v>0</v>
      </c>
      <c r="X88" s="40">
        <f>SUM(E88:W88)</f>
        <v>0</v>
      </c>
      <c r="Y88" s="483">
        <f>Y82</f>
        <v>0</v>
      </c>
    </row>
    <row r="89" spans="1:24" ht="12.75">
      <c r="A89" s="40" t="s">
        <v>220</v>
      </c>
      <c r="B89" s="40"/>
      <c r="C89" s="40"/>
      <c r="D89" s="40"/>
      <c r="E89" s="40" t="e">
        <f aca="true" t="shared" si="34" ref="E89:X89">E87/E88</f>
        <v>#DIV/0!</v>
      </c>
      <c r="F89" s="40" t="e">
        <f t="shared" si="34"/>
        <v>#DIV/0!</v>
      </c>
      <c r="G89" s="40" t="e">
        <f t="shared" si="34"/>
        <v>#DIV/0!</v>
      </c>
      <c r="H89" s="40" t="e">
        <f t="shared" si="34"/>
        <v>#DIV/0!</v>
      </c>
      <c r="I89" s="40" t="e">
        <f t="shared" si="34"/>
        <v>#DIV/0!</v>
      </c>
      <c r="J89" s="40" t="e">
        <f t="shared" si="34"/>
        <v>#DIV/0!</v>
      </c>
      <c r="K89" s="40" t="e">
        <f t="shared" si="34"/>
        <v>#DIV/0!</v>
      </c>
      <c r="L89" s="40" t="e">
        <f t="shared" si="34"/>
        <v>#DIV/0!</v>
      </c>
      <c r="M89" s="40" t="e">
        <f t="shared" si="34"/>
        <v>#DIV/0!</v>
      </c>
      <c r="N89" s="40" t="e">
        <f t="shared" si="34"/>
        <v>#DIV/0!</v>
      </c>
      <c r="O89" s="40" t="e">
        <f t="shared" si="34"/>
        <v>#DIV/0!</v>
      </c>
      <c r="P89" s="40" t="e">
        <f t="shared" si="34"/>
        <v>#DIV/0!</v>
      </c>
      <c r="Q89" s="40" t="e">
        <f t="shared" si="34"/>
        <v>#DIV/0!</v>
      </c>
      <c r="R89" s="40" t="e">
        <f t="shared" si="34"/>
        <v>#DIV/0!</v>
      </c>
      <c r="S89" s="40" t="e">
        <f t="shared" si="34"/>
        <v>#DIV/0!</v>
      </c>
      <c r="T89" s="40" t="e">
        <f t="shared" si="34"/>
        <v>#DIV/0!</v>
      </c>
      <c r="U89" s="40" t="e">
        <f t="shared" si="34"/>
        <v>#DIV/0!</v>
      </c>
      <c r="V89" s="40" t="e">
        <f t="shared" si="34"/>
        <v>#DIV/0!</v>
      </c>
      <c r="W89" s="40" t="e">
        <f t="shared" si="34"/>
        <v>#DIV/0!</v>
      </c>
      <c r="X89" s="40" t="e">
        <f t="shared" si="34"/>
        <v>#DIV/0!</v>
      </c>
    </row>
    <row r="90" ht="18">
      <c r="A90" s="485" t="s">
        <v>113</v>
      </c>
    </row>
    <row r="91" spans="1:66" s="482" customFormat="1" ht="62.25" customHeight="1">
      <c r="A91" s="152" t="s">
        <v>0</v>
      </c>
      <c r="B91" s="153" t="s">
        <v>115</v>
      </c>
      <c r="C91" s="153" t="s">
        <v>116</v>
      </c>
      <c r="D91" s="154" t="s">
        <v>117</v>
      </c>
      <c r="E91" s="123" t="s">
        <v>9</v>
      </c>
      <c r="F91" s="123" t="s">
        <v>10</v>
      </c>
      <c r="G91" s="123" t="s">
        <v>11</v>
      </c>
      <c r="H91" s="123" t="s">
        <v>12</v>
      </c>
      <c r="I91" s="123" t="s">
        <v>13</v>
      </c>
      <c r="J91" s="123" t="s">
        <v>14</v>
      </c>
      <c r="K91" s="123" t="s">
        <v>15</v>
      </c>
      <c r="L91" s="123" t="s">
        <v>16</v>
      </c>
      <c r="M91" s="123" t="s">
        <v>17</v>
      </c>
      <c r="N91" s="123" t="s">
        <v>18</v>
      </c>
      <c r="O91" s="123" t="s">
        <v>19</v>
      </c>
      <c r="P91" s="123" t="s">
        <v>20</v>
      </c>
      <c r="Q91" s="123" t="s">
        <v>21</v>
      </c>
      <c r="R91" s="123" t="s">
        <v>22</v>
      </c>
      <c r="S91" s="123" t="s">
        <v>23</v>
      </c>
      <c r="T91" s="123" t="s">
        <v>24</v>
      </c>
      <c r="U91" s="123" t="s">
        <v>25</v>
      </c>
      <c r="V91" s="123" t="s">
        <v>26</v>
      </c>
      <c r="W91" s="123" t="s">
        <v>156</v>
      </c>
      <c r="X91" s="123" t="s">
        <v>50</v>
      </c>
      <c r="Y91" s="478" t="s">
        <v>46</v>
      </c>
      <c r="Z91" s="478" t="s">
        <v>47</v>
      </c>
      <c r="AA91" s="478" t="s">
        <v>48</v>
      </c>
      <c r="AB91" s="479" t="s">
        <v>65</v>
      </c>
      <c r="AC91" s="479" t="s">
        <v>51</v>
      </c>
      <c r="AD91" s="480" t="s">
        <v>50</v>
      </c>
      <c r="AE91" s="478" t="s">
        <v>55</v>
      </c>
      <c r="AF91" s="478" t="s">
        <v>91</v>
      </c>
      <c r="AG91" s="481"/>
      <c r="AH91" s="481"/>
      <c r="AI91" s="481"/>
      <c r="AJ91" s="481"/>
      <c r="AK91" s="481"/>
      <c r="AL91" s="481"/>
      <c r="AM91" s="481"/>
      <c r="AN91" s="481"/>
      <c r="AO91" s="481"/>
      <c r="AP91" s="481"/>
      <c r="AQ91" s="481"/>
      <c r="AR91" s="481"/>
      <c r="AS91" s="481"/>
      <c r="AT91" s="481"/>
      <c r="AU91" s="481"/>
      <c r="AV91" s="481"/>
      <c r="AW91" s="481"/>
      <c r="AX91" s="481"/>
      <c r="AY91" s="481"/>
      <c r="AZ91" s="481"/>
      <c r="BA91" s="481"/>
      <c r="BB91" s="481"/>
      <c r="BC91" s="481"/>
      <c r="BD91" s="481"/>
      <c r="BE91" s="481"/>
      <c r="BF91" s="481"/>
      <c r="BG91" s="481"/>
      <c r="BH91" s="481"/>
      <c r="BI91" s="481"/>
      <c r="BJ91" s="481"/>
      <c r="BK91" s="481"/>
      <c r="BL91" s="481"/>
      <c r="BM91" s="481"/>
      <c r="BN91" s="481"/>
    </row>
    <row r="92" spans="1:32" ht="12.75">
      <c r="A92" s="40" t="s">
        <v>218</v>
      </c>
      <c r="B92" s="40"/>
      <c r="C92" s="40"/>
      <c r="D92" s="40"/>
      <c r="E92" s="457">
        <f>E93*E44</f>
        <v>0</v>
      </c>
      <c r="F92" s="457">
        <f aca="true" t="shared" si="35" ref="F92:V92">F93*F44</f>
        <v>0</v>
      </c>
      <c r="G92" s="457">
        <f t="shared" si="35"/>
        <v>0</v>
      </c>
      <c r="H92" s="457">
        <f t="shared" si="35"/>
        <v>0</v>
      </c>
      <c r="I92" s="457">
        <f t="shared" si="35"/>
        <v>0</v>
      </c>
      <c r="J92" s="457">
        <f t="shared" si="35"/>
        <v>0</v>
      </c>
      <c r="K92" s="457">
        <f t="shared" si="35"/>
        <v>0</v>
      </c>
      <c r="L92" s="457">
        <f t="shared" si="35"/>
        <v>0</v>
      </c>
      <c r="M92" s="457">
        <f t="shared" si="35"/>
        <v>0</v>
      </c>
      <c r="N92" s="457">
        <f t="shared" si="35"/>
        <v>0</v>
      </c>
      <c r="O92" s="457">
        <f t="shared" si="35"/>
        <v>0</v>
      </c>
      <c r="P92" s="457">
        <f t="shared" si="35"/>
        <v>0</v>
      </c>
      <c r="Q92" s="457">
        <f t="shared" si="35"/>
        <v>0</v>
      </c>
      <c r="R92" s="457">
        <f t="shared" si="35"/>
        <v>0</v>
      </c>
      <c r="S92" s="457">
        <f t="shared" si="35"/>
        <v>0</v>
      </c>
      <c r="T92" s="457">
        <f t="shared" si="35"/>
        <v>0</v>
      </c>
      <c r="U92" s="457">
        <f t="shared" si="35"/>
        <v>0</v>
      </c>
      <c r="V92" s="457">
        <f t="shared" si="35"/>
        <v>0</v>
      </c>
      <c r="W92" s="457"/>
      <c r="X92" s="40">
        <f>SUM(E92:W92)</f>
        <v>0</v>
      </c>
      <c r="Y92" t="str">
        <f aca="true" t="shared" si="36" ref="Y92:AF92">Y86</f>
        <v>ДОУ С ДЖУЕН</v>
      </c>
      <c r="Z92" t="str">
        <f t="shared" si="36"/>
        <v>ДОУ СОШ №9</v>
      </c>
      <c r="AA92" t="str">
        <f t="shared" si="36"/>
        <v>ДОУс Омми</v>
      </c>
      <c r="AB92" t="str">
        <f t="shared" si="36"/>
        <v>Болонь</v>
      </c>
      <c r="AC92" t="str">
        <f t="shared" si="36"/>
        <v>ДОУ при школе</v>
      </c>
      <c r="AD92" t="str">
        <f t="shared" si="36"/>
        <v>ВСЕГО СОШ</v>
      </c>
      <c r="AE92" t="str">
        <f t="shared" si="36"/>
        <v>итого</v>
      </c>
      <c r="AF92" t="str">
        <f t="shared" si="36"/>
        <v>Структурное подразделбение дополнительного образования "Солнышко"</v>
      </c>
    </row>
    <row r="93" spans="1:25" ht="12.75">
      <c r="A93" s="40" t="s">
        <v>219</v>
      </c>
      <c r="B93" s="40"/>
      <c r="C93" s="40"/>
      <c r="D93" s="40"/>
      <c r="E93" s="484">
        <f>' 2020 ШКОЛЫ  ДЕТИ'!F147</f>
        <v>0</v>
      </c>
      <c r="F93" s="484">
        <f>' 2020 ШКОЛЫ  ДЕТИ'!I147</f>
        <v>0</v>
      </c>
      <c r="G93" s="484">
        <f>' 2020 ШКОЛЫ  ДЕТИ'!L147</f>
        <v>0</v>
      </c>
      <c r="H93" s="484">
        <f>' 2020 ШКОЛЫ  ДЕТИ'!O147</f>
        <v>0</v>
      </c>
      <c r="I93" s="484">
        <f>' 2020 ШКОЛЫ  ДЕТИ'!R147</f>
        <v>0</v>
      </c>
      <c r="J93" s="484">
        <f>' 2020 ШКОЛЫ  ДЕТИ'!U147</f>
        <v>0</v>
      </c>
      <c r="K93" s="484">
        <f>' 2020 ШКОЛЫ  ДЕТИ'!X147</f>
        <v>0</v>
      </c>
      <c r="L93" s="484">
        <f>' 2020 ШКОЛЫ  ДЕТИ'!AA147</f>
        <v>0</v>
      </c>
      <c r="M93" s="484">
        <f>' 2020 ШКОЛЫ  ДЕТИ'!AD147</f>
        <v>0</v>
      </c>
      <c r="N93" s="484">
        <f>' 2020 ШКОЛЫ  ДЕТИ'!AG147</f>
        <v>0</v>
      </c>
      <c r="O93" s="484">
        <f>' 2020 ШКОЛЫ  ДЕТИ'!AJ147</f>
        <v>0</v>
      </c>
      <c r="P93" s="484">
        <f>' 2020 ШКОЛЫ  ДЕТИ'!AM147</f>
        <v>0</v>
      </c>
      <c r="Q93" s="484">
        <f>' 2020 ШКОЛЫ  ДЕТИ'!AP147</f>
        <v>0</v>
      </c>
      <c r="R93" s="484">
        <f>' 2020 ШКОЛЫ  ДЕТИ'!AS147</f>
        <v>0</v>
      </c>
      <c r="S93" s="484">
        <f>' 2020 ШКОЛЫ  ДЕТИ'!AV147</f>
        <v>0</v>
      </c>
      <c r="T93" s="484">
        <f>' 2020 ШКОЛЫ  ДЕТИ'!AY147</f>
        <v>0</v>
      </c>
      <c r="U93" s="484">
        <f>' 2020 ШКОЛЫ  ДЕТИ'!BB147</f>
        <v>0</v>
      </c>
      <c r="V93" s="484">
        <f>' 2020 ШКОЛЫ  ДЕТИ'!BE147</f>
        <v>0</v>
      </c>
      <c r="W93" s="484">
        <f>' 2020 ШКОЛЫ  ДЕТИ'!BG147</f>
        <v>0</v>
      </c>
      <c r="X93" s="40">
        <f>SUM(E93:W93)</f>
        <v>0</v>
      </c>
      <c r="Y93" s="483">
        <f>Y87</f>
        <v>0</v>
      </c>
    </row>
    <row r="94" spans="1:24" ht="12.75">
      <c r="A94" s="40" t="s">
        <v>220</v>
      </c>
      <c r="B94" s="40"/>
      <c r="C94" s="40"/>
      <c r="D94" s="40"/>
      <c r="E94" s="40" t="e">
        <f aca="true" t="shared" si="37" ref="E94:X94">E92/E93</f>
        <v>#DIV/0!</v>
      </c>
      <c r="F94" s="40" t="e">
        <f t="shared" si="37"/>
        <v>#DIV/0!</v>
      </c>
      <c r="G94" s="40" t="e">
        <f t="shared" si="37"/>
        <v>#DIV/0!</v>
      </c>
      <c r="H94" s="40" t="e">
        <f t="shared" si="37"/>
        <v>#DIV/0!</v>
      </c>
      <c r="I94" s="40" t="e">
        <f t="shared" si="37"/>
        <v>#DIV/0!</v>
      </c>
      <c r="J94" s="40" t="e">
        <f t="shared" si="37"/>
        <v>#DIV/0!</v>
      </c>
      <c r="K94" s="40" t="e">
        <f t="shared" si="37"/>
        <v>#DIV/0!</v>
      </c>
      <c r="L94" s="40" t="e">
        <f t="shared" si="37"/>
        <v>#DIV/0!</v>
      </c>
      <c r="M94" s="40" t="e">
        <f t="shared" si="37"/>
        <v>#DIV/0!</v>
      </c>
      <c r="N94" s="40" t="e">
        <f t="shared" si="37"/>
        <v>#DIV/0!</v>
      </c>
      <c r="O94" s="40" t="e">
        <f t="shared" si="37"/>
        <v>#DIV/0!</v>
      </c>
      <c r="P94" s="40" t="e">
        <f t="shared" si="37"/>
        <v>#DIV/0!</v>
      </c>
      <c r="Q94" s="40" t="e">
        <f t="shared" si="37"/>
        <v>#DIV/0!</v>
      </c>
      <c r="R94" s="40" t="e">
        <f t="shared" si="37"/>
        <v>#DIV/0!</v>
      </c>
      <c r="S94" s="40" t="e">
        <f t="shared" si="37"/>
        <v>#DIV/0!</v>
      </c>
      <c r="T94" s="40" t="e">
        <f t="shared" si="37"/>
        <v>#DIV/0!</v>
      </c>
      <c r="U94" s="40" t="e">
        <f t="shared" si="37"/>
        <v>#DIV/0!</v>
      </c>
      <c r="V94" s="40" t="e">
        <f t="shared" si="37"/>
        <v>#DIV/0!</v>
      </c>
      <c r="W94" s="40" t="e">
        <f t="shared" si="37"/>
        <v>#DIV/0!</v>
      </c>
      <c r="X94" s="40" t="e">
        <f t="shared" si="37"/>
        <v>#DIV/0!</v>
      </c>
    </row>
    <row r="97" spans="1:66" s="25" customFormat="1" ht="18">
      <c r="A97" s="499" t="s">
        <v>221</v>
      </c>
      <c r="AG97" s="500"/>
      <c r="AH97" s="500"/>
      <c r="AI97" s="500"/>
      <c r="AJ97" s="500"/>
      <c r="AK97" s="500"/>
      <c r="AL97" s="500"/>
      <c r="AM97" s="500"/>
      <c r="AN97" s="500"/>
      <c r="AO97" s="500"/>
      <c r="AP97" s="500"/>
      <c r="AQ97" s="500"/>
      <c r="AR97" s="500"/>
      <c r="AS97" s="500"/>
      <c r="AT97" s="500"/>
      <c r="AU97" s="500"/>
      <c r="AV97" s="500"/>
      <c r="AW97" s="500"/>
      <c r="AX97" s="500"/>
      <c r="AY97" s="500"/>
      <c r="AZ97" s="500"/>
      <c r="BA97" s="500"/>
      <c r="BB97" s="500"/>
      <c r="BC97" s="500"/>
      <c r="BD97" s="500"/>
      <c r="BE97" s="500"/>
      <c r="BF97" s="500"/>
      <c r="BG97" s="500"/>
      <c r="BH97" s="500"/>
      <c r="BI97" s="500"/>
      <c r="BJ97" s="500"/>
      <c r="BK97" s="500"/>
      <c r="BL97" s="500"/>
      <c r="BM97" s="500"/>
      <c r="BN97" s="500"/>
    </row>
    <row r="98" spans="1:32" s="507" customFormat="1" ht="62.25" customHeight="1">
      <c r="A98" s="501" t="s">
        <v>0</v>
      </c>
      <c r="B98" s="502" t="s">
        <v>115</v>
      </c>
      <c r="C98" s="502" t="s">
        <v>116</v>
      </c>
      <c r="D98" s="503" t="s">
        <v>117</v>
      </c>
      <c r="E98" s="193" t="s">
        <v>9</v>
      </c>
      <c r="F98" s="193" t="s">
        <v>10</v>
      </c>
      <c r="G98" s="193" t="s">
        <v>11</v>
      </c>
      <c r="H98" s="193" t="s">
        <v>12</v>
      </c>
      <c r="I98" s="193" t="s">
        <v>13</v>
      </c>
      <c r="J98" s="193" t="s">
        <v>14</v>
      </c>
      <c r="K98" s="193" t="s">
        <v>15</v>
      </c>
      <c r="L98" s="193" t="s">
        <v>16</v>
      </c>
      <c r="M98" s="193" t="s">
        <v>17</v>
      </c>
      <c r="N98" s="193" t="s">
        <v>18</v>
      </c>
      <c r="O98" s="193" t="s">
        <v>19</v>
      </c>
      <c r="P98" s="193" t="s">
        <v>20</v>
      </c>
      <c r="Q98" s="193" t="s">
        <v>21</v>
      </c>
      <c r="R98" s="193" t="s">
        <v>22</v>
      </c>
      <c r="S98" s="193" t="s">
        <v>23</v>
      </c>
      <c r="T98" s="193" t="s">
        <v>24</v>
      </c>
      <c r="U98" s="193" t="s">
        <v>25</v>
      </c>
      <c r="V98" s="193" t="s">
        <v>26</v>
      </c>
      <c r="W98" s="193" t="s">
        <v>156</v>
      </c>
      <c r="X98" s="193" t="s">
        <v>50</v>
      </c>
      <c r="Y98" s="504" t="s">
        <v>46</v>
      </c>
      <c r="Z98" s="504" t="s">
        <v>47</v>
      </c>
      <c r="AA98" s="504" t="s">
        <v>48</v>
      </c>
      <c r="AB98" s="505" t="s">
        <v>65</v>
      </c>
      <c r="AC98" s="505" t="s">
        <v>51</v>
      </c>
      <c r="AD98" s="506" t="s">
        <v>50</v>
      </c>
      <c r="AE98" s="504" t="s">
        <v>55</v>
      </c>
      <c r="AF98" s="504" t="s">
        <v>91</v>
      </c>
    </row>
    <row r="99" spans="1:66" s="25" customFormat="1" ht="12.75">
      <c r="A99" s="225" t="s">
        <v>218</v>
      </c>
      <c r="B99" s="225"/>
      <c r="C99" s="225"/>
      <c r="D99" s="225"/>
      <c r="E99" s="225" t="e">
        <f>E92+E87+E81+E75+E70+E65+E59+E53+E48</f>
        <v>#REF!</v>
      </c>
      <c r="F99" s="225" t="e">
        <f aca="true" t="shared" si="38" ref="F99:W99">F92+F87+F81+F75+F70+F65+F59+F53+F48</f>
        <v>#REF!</v>
      </c>
      <c r="G99" s="225" t="e">
        <f t="shared" si="38"/>
        <v>#REF!</v>
      </c>
      <c r="H99" s="225" t="e">
        <f t="shared" si="38"/>
        <v>#REF!</v>
      </c>
      <c r="I99" s="225" t="e">
        <f t="shared" si="38"/>
        <v>#REF!</v>
      </c>
      <c r="J99" s="225" t="e">
        <f t="shared" si="38"/>
        <v>#REF!</v>
      </c>
      <c r="K99" s="225" t="e">
        <f t="shared" si="38"/>
        <v>#REF!</v>
      </c>
      <c r="L99" s="225" t="e">
        <f t="shared" si="38"/>
        <v>#REF!</v>
      </c>
      <c r="M99" s="225" t="e">
        <f t="shared" si="38"/>
        <v>#REF!</v>
      </c>
      <c r="N99" s="225" t="e">
        <f t="shared" si="38"/>
        <v>#REF!</v>
      </c>
      <c r="O99" s="225" t="e">
        <f t="shared" si="38"/>
        <v>#REF!</v>
      </c>
      <c r="P99" s="225" t="e">
        <f t="shared" si="38"/>
        <v>#REF!</v>
      </c>
      <c r="Q99" s="225" t="e">
        <f t="shared" si="38"/>
        <v>#REF!</v>
      </c>
      <c r="R99" s="225" t="e">
        <f t="shared" si="38"/>
        <v>#REF!</v>
      </c>
      <c r="S99" s="225" t="e">
        <f t="shared" si="38"/>
        <v>#REF!</v>
      </c>
      <c r="T99" s="225" t="e">
        <f t="shared" si="38"/>
        <v>#REF!</v>
      </c>
      <c r="U99" s="225" t="e">
        <f t="shared" si="38"/>
        <v>#REF!</v>
      </c>
      <c r="V99" s="225" t="e">
        <f t="shared" si="38"/>
        <v>#REF!</v>
      </c>
      <c r="W99" s="225">
        <f t="shared" si="38"/>
        <v>0</v>
      </c>
      <c r="X99" s="225" t="e">
        <f>SUM(E99:W99)</f>
        <v>#REF!</v>
      </c>
      <c r="Y99" s="25">
        <f aca="true" t="shared" si="39" ref="Y99:AF99">Y93</f>
        <v>0</v>
      </c>
      <c r="Z99" s="25">
        <f t="shared" si="39"/>
        <v>0</v>
      </c>
      <c r="AA99" s="25">
        <f t="shared" si="39"/>
        <v>0</v>
      </c>
      <c r="AB99" s="25">
        <f t="shared" si="39"/>
        <v>0</v>
      </c>
      <c r="AC99" s="25">
        <f t="shared" si="39"/>
        <v>0</v>
      </c>
      <c r="AD99" s="25">
        <f t="shared" si="39"/>
        <v>0</v>
      </c>
      <c r="AE99" s="25">
        <f t="shared" si="39"/>
        <v>0</v>
      </c>
      <c r="AF99" s="25">
        <f t="shared" si="39"/>
        <v>0</v>
      </c>
      <c r="AG99" s="500"/>
      <c r="AH99" s="500"/>
      <c r="AI99" s="500"/>
      <c r="AJ99" s="500"/>
      <c r="AK99" s="500"/>
      <c r="AL99" s="500"/>
      <c r="AM99" s="500"/>
      <c r="AN99" s="500"/>
      <c r="AO99" s="500"/>
      <c r="AP99" s="500"/>
      <c r="AQ99" s="500"/>
      <c r="AR99" s="500"/>
      <c r="AS99" s="500"/>
      <c r="AT99" s="500"/>
      <c r="AU99" s="500"/>
      <c r="AV99" s="500"/>
      <c r="AW99" s="500"/>
      <c r="AX99" s="500"/>
      <c r="AY99" s="500"/>
      <c r="AZ99" s="500"/>
      <c r="BA99" s="500"/>
      <c r="BB99" s="500"/>
      <c r="BC99" s="500"/>
      <c r="BD99" s="500"/>
      <c r="BE99" s="500"/>
      <c r="BF99" s="500"/>
      <c r="BG99" s="500"/>
      <c r="BH99" s="500"/>
      <c r="BI99" s="500"/>
      <c r="BJ99" s="500"/>
      <c r="BK99" s="500"/>
      <c r="BL99" s="500"/>
      <c r="BM99" s="500"/>
      <c r="BN99" s="500"/>
    </row>
    <row r="100" spans="1:66" s="25" customFormat="1" ht="12.75">
      <c r="A100" s="225" t="s">
        <v>219</v>
      </c>
      <c r="B100" s="225"/>
      <c r="C100" s="225"/>
      <c r="D100" s="225"/>
      <c r="E100" s="555" t="e">
        <f>E93+E88+E82+E76+E71+E66+E60+E54+E49</f>
        <v>#REF!</v>
      </c>
      <c r="F100" s="225" t="e">
        <f aca="true" t="shared" si="40" ref="F100:W100">F93+F88+F82+F76+F71+F66+F60+F54+F49</f>
        <v>#REF!</v>
      </c>
      <c r="G100" s="225" t="e">
        <f t="shared" si="40"/>
        <v>#REF!</v>
      </c>
      <c r="H100" s="225" t="e">
        <f t="shared" si="40"/>
        <v>#REF!</v>
      </c>
      <c r="I100" s="225" t="e">
        <f t="shared" si="40"/>
        <v>#REF!</v>
      </c>
      <c r="J100" s="225" t="e">
        <f t="shared" si="40"/>
        <v>#REF!</v>
      </c>
      <c r="K100" s="225" t="e">
        <f t="shared" si="40"/>
        <v>#REF!</v>
      </c>
      <c r="L100" s="225" t="e">
        <f t="shared" si="40"/>
        <v>#REF!</v>
      </c>
      <c r="M100" s="225" t="e">
        <f t="shared" si="40"/>
        <v>#REF!</v>
      </c>
      <c r="N100" s="225" t="e">
        <f t="shared" si="40"/>
        <v>#REF!</v>
      </c>
      <c r="O100" s="225" t="e">
        <f t="shared" si="40"/>
        <v>#REF!</v>
      </c>
      <c r="P100" s="225" t="e">
        <f t="shared" si="40"/>
        <v>#REF!</v>
      </c>
      <c r="Q100" s="225" t="e">
        <f t="shared" si="40"/>
        <v>#REF!</v>
      </c>
      <c r="R100" s="225" t="e">
        <f t="shared" si="40"/>
        <v>#REF!</v>
      </c>
      <c r="S100" s="225" t="e">
        <f t="shared" si="40"/>
        <v>#REF!</v>
      </c>
      <c r="T100" s="225" t="e">
        <f t="shared" si="40"/>
        <v>#REF!</v>
      </c>
      <c r="U100" s="225" t="e">
        <f t="shared" si="40"/>
        <v>#REF!</v>
      </c>
      <c r="V100" s="225" t="e">
        <f t="shared" si="40"/>
        <v>#REF!</v>
      </c>
      <c r="W100" s="225" t="e">
        <f t="shared" si="40"/>
        <v>#REF!</v>
      </c>
      <c r="X100" s="225" t="e">
        <f>SUM(E100:W100)</f>
        <v>#REF!</v>
      </c>
      <c r="Y100" s="509">
        <f>Y94</f>
        <v>0</v>
      </c>
      <c r="AG100" s="500"/>
      <c r="AH100" s="500"/>
      <c r="AI100" s="500"/>
      <c r="AJ100" s="500"/>
      <c r="AK100" s="500"/>
      <c r="AL100" s="500"/>
      <c r="AM100" s="500"/>
      <c r="AN100" s="500"/>
      <c r="AO100" s="500"/>
      <c r="AP100" s="500"/>
      <c r="AQ100" s="500"/>
      <c r="AR100" s="500"/>
      <c r="AS100" s="500"/>
      <c r="AT100" s="500"/>
      <c r="AU100" s="500"/>
      <c r="AV100" s="500"/>
      <c r="AW100" s="500"/>
      <c r="AX100" s="500"/>
      <c r="AY100" s="500"/>
      <c r="AZ100" s="500"/>
      <c r="BA100" s="500"/>
      <c r="BB100" s="500"/>
      <c r="BC100" s="500"/>
      <c r="BD100" s="500"/>
      <c r="BE100" s="500"/>
      <c r="BF100" s="500"/>
      <c r="BG100" s="500"/>
      <c r="BH100" s="500"/>
      <c r="BI100" s="500"/>
      <c r="BJ100" s="500"/>
      <c r="BK100" s="500"/>
      <c r="BL100" s="500"/>
      <c r="BM100" s="500"/>
      <c r="BN100" s="500"/>
    </row>
    <row r="101" spans="1:66" s="25" customFormat="1" ht="12.75">
      <c r="A101" s="225" t="s">
        <v>220</v>
      </c>
      <c r="B101" s="225"/>
      <c r="C101" s="225"/>
      <c r="D101" s="225"/>
      <c r="E101" s="225" t="e">
        <f aca="true" t="shared" si="41" ref="E101:W101">E99/E100</f>
        <v>#REF!</v>
      </c>
      <c r="F101" s="225" t="e">
        <f t="shared" si="41"/>
        <v>#REF!</v>
      </c>
      <c r="G101" s="225" t="e">
        <f t="shared" si="41"/>
        <v>#REF!</v>
      </c>
      <c r="H101" s="225" t="e">
        <f t="shared" si="41"/>
        <v>#REF!</v>
      </c>
      <c r="I101" s="225" t="e">
        <f t="shared" si="41"/>
        <v>#REF!</v>
      </c>
      <c r="J101" s="225" t="e">
        <f t="shared" si="41"/>
        <v>#REF!</v>
      </c>
      <c r="K101" s="225" t="e">
        <f t="shared" si="41"/>
        <v>#REF!</v>
      </c>
      <c r="L101" s="225" t="e">
        <f t="shared" si="41"/>
        <v>#REF!</v>
      </c>
      <c r="M101" s="225" t="e">
        <f t="shared" si="41"/>
        <v>#REF!</v>
      </c>
      <c r="N101" s="225" t="e">
        <f t="shared" si="41"/>
        <v>#REF!</v>
      </c>
      <c r="O101" s="225" t="e">
        <f t="shared" si="41"/>
        <v>#REF!</v>
      </c>
      <c r="P101" s="225" t="e">
        <f t="shared" si="41"/>
        <v>#REF!</v>
      </c>
      <c r="Q101" s="225" t="e">
        <f t="shared" si="41"/>
        <v>#REF!</v>
      </c>
      <c r="R101" s="225" t="e">
        <f t="shared" si="41"/>
        <v>#REF!</v>
      </c>
      <c r="S101" s="225" t="e">
        <f t="shared" si="41"/>
        <v>#REF!</v>
      </c>
      <c r="T101" s="225" t="e">
        <f t="shared" si="41"/>
        <v>#REF!</v>
      </c>
      <c r="U101" s="225" t="e">
        <f t="shared" si="41"/>
        <v>#REF!</v>
      </c>
      <c r="V101" s="225" t="e">
        <f t="shared" si="41"/>
        <v>#REF!</v>
      </c>
      <c r="W101" s="225" t="e">
        <f t="shared" si="41"/>
        <v>#REF!</v>
      </c>
      <c r="X101" s="225" t="e">
        <f>SUM(E101:W101)</f>
        <v>#REF!</v>
      </c>
      <c r="AG101" s="500"/>
      <c r="AH101" s="500"/>
      <c r="AI101" s="500"/>
      <c r="AJ101" s="500"/>
      <c r="AK101" s="500"/>
      <c r="AL101" s="500"/>
      <c r="AM101" s="500"/>
      <c r="AN101" s="500"/>
      <c r="AO101" s="500"/>
      <c r="AP101" s="500"/>
      <c r="AQ101" s="500"/>
      <c r="AR101" s="500"/>
      <c r="AS101" s="500"/>
      <c r="AT101" s="500"/>
      <c r="AU101" s="500"/>
      <c r="AV101" s="500"/>
      <c r="AW101" s="500"/>
      <c r="AX101" s="500"/>
      <c r="AY101" s="500"/>
      <c r="AZ101" s="500"/>
      <c r="BA101" s="500"/>
      <c r="BB101" s="500"/>
      <c r="BC101" s="500"/>
      <c r="BD101" s="500"/>
      <c r="BE101" s="500"/>
      <c r="BF101" s="500"/>
      <c r="BG101" s="500"/>
      <c r="BH101" s="500"/>
      <c r="BI101" s="500"/>
      <c r="BJ101" s="500"/>
      <c r="BK101" s="500"/>
      <c r="BL101" s="500"/>
      <c r="BM101" s="500"/>
      <c r="BN101" s="500"/>
    </row>
    <row r="102" spans="1:66" s="25" customFormat="1" ht="18">
      <c r="A102" s="499" t="s">
        <v>221</v>
      </c>
      <c r="AG102" s="500"/>
      <c r="AH102" s="500"/>
      <c r="AI102" s="500"/>
      <c r="AJ102" s="500"/>
      <c r="AK102" s="500"/>
      <c r="AL102" s="500"/>
      <c r="AM102" s="500"/>
      <c r="AN102" s="500"/>
      <c r="AO102" s="500"/>
      <c r="AP102" s="500"/>
      <c r="AQ102" s="500"/>
      <c r="AR102" s="500"/>
      <c r="AS102" s="500"/>
      <c r="AT102" s="500"/>
      <c r="AU102" s="500"/>
      <c r="AV102" s="500"/>
      <c r="AW102" s="500"/>
      <c r="AX102" s="500"/>
      <c r="AY102" s="500"/>
      <c r="AZ102" s="500"/>
      <c r="BA102" s="500"/>
      <c r="BB102" s="500"/>
      <c r="BC102" s="500"/>
      <c r="BD102" s="500"/>
      <c r="BE102" s="500"/>
      <c r="BF102" s="500"/>
      <c r="BG102" s="500"/>
      <c r="BH102" s="500"/>
      <c r="BI102" s="500"/>
      <c r="BJ102" s="500"/>
      <c r="BK102" s="500"/>
      <c r="BL102" s="500"/>
      <c r="BM102" s="500"/>
      <c r="BN102" s="500"/>
    </row>
    <row r="103" spans="1:32" s="507" customFormat="1" ht="62.25" customHeight="1">
      <c r="A103" s="501" t="s">
        <v>0</v>
      </c>
      <c r="B103" s="502" t="s">
        <v>115</v>
      </c>
      <c r="C103" s="502" t="s">
        <v>116</v>
      </c>
      <c r="D103" s="503" t="s">
        <v>117</v>
      </c>
      <c r="E103" s="193" t="s">
        <v>9</v>
      </c>
      <c r="F103" s="193" t="s">
        <v>10</v>
      </c>
      <c r="G103" s="193" t="s">
        <v>11</v>
      </c>
      <c r="H103" s="193" t="s">
        <v>12</v>
      </c>
      <c r="I103" s="193" t="s">
        <v>13</v>
      </c>
      <c r="J103" s="193" t="s">
        <v>14</v>
      </c>
      <c r="K103" s="193" t="s">
        <v>15</v>
      </c>
      <c r="L103" s="193" t="s">
        <v>16</v>
      </c>
      <c r="M103" s="193" t="s">
        <v>17</v>
      </c>
      <c r="N103" s="193" t="s">
        <v>18</v>
      </c>
      <c r="O103" s="193" t="s">
        <v>19</v>
      </c>
      <c r="P103" s="193" t="s">
        <v>20</v>
      </c>
      <c r="Q103" s="193" t="s">
        <v>21</v>
      </c>
      <c r="R103" s="193" t="s">
        <v>22</v>
      </c>
      <c r="S103" s="193" t="s">
        <v>23</v>
      </c>
      <c r="T103" s="193" t="s">
        <v>24</v>
      </c>
      <c r="U103" s="193" t="s">
        <v>25</v>
      </c>
      <c r="V103" s="193" t="s">
        <v>26</v>
      </c>
      <c r="W103" s="193" t="s">
        <v>156</v>
      </c>
      <c r="X103" s="193" t="s">
        <v>50</v>
      </c>
      <c r="Y103" s="504" t="s">
        <v>46</v>
      </c>
      <c r="Z103" s="504" t="s">
        <v>47</v>
      </c>
      <c r="AA103" s="504" t="s">
        <v>48</v>
      </c>
      <c r="AB103" s="505" t="s">
        <v>65</v>
      </c>
      <c r="AC103" s="505" t="s">
        <v>51</v>
      </c>
      <c r="AD103" s="506" t="s">
        <v>50</v>
      </c>
      <c r="AE103" s="504" t="s">
        <v>55</v>
      </c>
      <c r="AF103" s="504" t="s">
        <v>91</v>
      </c>
    </row>
    <row r="104" spans="1:66" s="25" customFormat="1" ht="12.75">
      <c r="A104" s="225" t="s">
        <v>218</v>
      </c>
      <c r="B104" s="225"/>
      <c r="C104" s="225"/>
      <c r="D104" s="225"/>
      <c r="E104" s="225" t="e">
        <f>E42-E99</f>
        <v>#REF!</v>
      </c>
      <c r="F104" s="225" t="e">
        <f aca="true" t="shared" si="42" ref="F104:W104">F42-F99</f>
        <v>#REF!</v>
      </c>
      <c r="G104" s="225" t="e">
        <f t="shared" si="42"/>
        <v>#REF!</v>
      </c>
      <c r="H104" s="225" t="e">
        <f t="shared" si="42"/>
        <v>#REF!</v>
      </c>
      <c r="I104" s="225" t="e">
        <f t="shared" si="42"/>
        <v>#REF!</v>
      </c>
      <c r="J104" s="225" t="e">
        <f t="shared" si="42"/>
        <v>#REF!</v>
      </c>
      <c r="K104" s="225" t="e">
        <f t="shared" si="42"/>
        <v>#REF!</v>
      </c>
      <c r="L104" s="225" t="e">
        <f t="shared" si="42"/>
        <v>#REF!</v>
      </c>
      <c r="M104" s="225" t="e">
        <f t="shared" si="42"/>
        <v>#REF!</v>
      </c>
      <c r="N104" s="225" t="e">
        <f t="shared" si="42"/>
        <v>#REF!</v>
      </c>
      <c r="O104" s="225" t="e">
        <f t="shared" si="42"/>
        <v>#REF!</v>
      </c>
      <c r="P104" s="225" t="e">
        <f t="shared" si="42"/>
        <v>#REF!</v>
      </c>
      <c r="Q104" s="225" t="e">
        <f t="shared" si="42"/>
        <v>#REF!</v>
      </c>
      <c r="R104" s="225" t="e">
        <f t="shared" si="42"/>
        <v>#REF!</v>
      </c>
      <c r="S104" s="225" t="e">
        <f t="shared" si="42"/>
        <v>#REF!</v>
      </c>
      <c r="T104" s="225" t="e">
        <f t="shared" si="42"/>
        <v>#REF!</v>
      </c>
      <c r="U104" s="225" t="e">
        <f t="shared" si="42"/>
        <v>#REF!</v>
      </c>
      <c r="V104" s="225" t="e">
        <f t="shared" si="42"/>
        <v>#REF!</v>
      </c>
      <c r="W104" s="225">
        <f t="shared" si="42"/>
        <v>2553274</v>
      </c>
      <c r="X104" s="225" t="e">
        <f>SUM(E104:W104)</f>
        <v>#REF!</v>
      </c>
      <c r="Y104" s="25" t="str">
        <f aca="true" t="shared" si="43" ref="Y104:AF104">Y98</f>
        <v>ДОУ С ДЖУЕН</v>
      </c>
      <c r="Z104" s="25" t="str">
        <f t="shared" si="43"/>
        <v>ДОУ СОШ №9</v>
      </c>
      <c r="AA104" s="25" t="str">
        <f t="shared" si="43"/>
        <v>ДОУс Омми</v>
      </c>
      <c r="AB104" s="25" t="str">
        <f t="shared" si="43"/>
        <v>Болонь</v>
      </c>
      <c r="AC104" s="25" t="str">
        <f t="shared" si="43"/>
        <v>ДОУ при школе</v>
      </c>
      <c r="AD104" s="25" t="str">
        <f t="shared" si="43"/>
        <v>ВСЕГО СОШ</v>
      </c>
      <c r="AE104" s="25" t="str">
        <f t="shared" si="43"/>
        <v>итого</v>
      </c>
      <c r="AF104" s="25" t="str">
        <f t="shared" si="43"/>
        <v>Структурное подразделбение дополнительного образования "Солнышко"</v>
      </c>
      <c r="AG104" s="500"/>
      <c r="AH104" s="500"/>
      <c r="AI104" s="500"/>
      <c r="AJ104" s="500"/>
      <c r="AK104" s="500"/>
      <c r="AL104" s="500"/>
      <c r="AM104" s="500"/>
      <c r="AN104" s="500"/>
      <c r="AO104" s="500"/>
      <c r="AP104" s="500"/>
      <c r="AQ104" s="500"/>
      <c r="AR104" s="500"/>
      <c r="AS104" s="500"/>
      <c r="AT104" s="500"/>
      <c r="AU104" s="500"/>
      <c r="AV104" s="500"/>
      <c r="AW104" s="500"/>
      <c r="AX104" s="500"/>
      <c r="AY104" s="500"/>
      <c r="AZ104" s="500"/>
      <c r="BA104" s="500"/>
      <c r="BB104" s="500"/>
      <c r="BC104" s="500"/>
      <c r="BD104" s="500"/>
      <c r="BE104" s="500"/>
      <c r="BF104" s="500"/>
      <c r="BG104" s="500"/>
      <c r="BH104" s="500"/>
      <c r="BI104" s="500"/>
      <c r="BJ104" s="500"/>
      <c r="BK104" s="500"/>
      <c r="BL104" s="500"/>
      <c r="BM104" s="500"/>
      <c r="BN104" s="500"/>
    </row>
    <row r="105" spans="1:66" s="25" customFormat="1" ht="12.75">
      <c r="A105" s="225" t="s">
        <v>219</v>
      </c>
      <c r="B105" s="225"/>
      <c r="C105" s="225"/>
      <c r="D105" s="225"/>
      <c r="E105" s="225" t="e">
        <f>E43-E100</f>
        <v>#REF!</v>
      </c>
      <c r="F105" s="225" t="e">
        <f aca="true" t="shared" si="44" ref="F105:W105">F43-F100</f>
        <v>#REF!</v>
      </c>
      <c r="G105" s="225" t="e">
        <f t="shared" si="44"/>
        <v>#REF!</v>
      </c>
      <c r="H105" s="225" t="e">
        <f t="shared" si="44"/>
        <v>#REF!</v>
      </c>
      <c r="I105" s="225" t="e">
        <f t="shared" si="44"/>
        <v>#REF!</v>
      </c>
      <c r="J105" s="225" t="e">
        <f t="shared" si="44"/>
        <v>#REF!</v>
      </c>
      <c r="K105" s="225" t="e">
        <f t="shared" si="44"/>
        <v>#REF!</v>
      </c>
      <c r="L105" s="225" t="e">
        <f t="shared" si="44"/>
        <v>#REF!</v>
      </c>
      <c r="M105" s="225" t="e">
        <f t="shared" si="44"/>
        <v>#REF!</v>
      </c>
      <c r="N105" s="225" t="e">
        <f t="shared" si="44"/>
        <v>#REF!</v>
      </c>
      <c r="O105" s="225" t="e">
        <f t="shared" si="44"/>
        <v>#REF!</v>
      </c>
      <c r="P105" s="225" t="e">
        <f t="shared" si="44"/>
        <v>#REF!</v>
      </c>
      <c r="Q105" s="225" t="e">
        <f t="shared" si="44"/>
        <v>#REF!</v>
      </c>
      <c r="R105" s="225" t="e">
        <f t="shared" si="44"/>
        <v>#REF!</v>
      </c>
      <c r="S105" s="225" t="e">
        <f t="shared" si="44"/>
        <v>#REF!</v>
      </c>
      <c r="T105" s="225" t="e">
        <f t="shared" si="44"/>
        <v>#REF!</v>
      </c>
      <c r="U105" s="225" t="e">
        <f t="shared" si="44"/>
        <v>#REF!</v>
      </c>
      <c r="V105" s="225" t="e">
        <f t="shared" si="44"/>
        <v>#REF!</v>
      </c>
      <c r="W105" s="225" t="e">
        <f t="shared" si="44"/>
        <v>#REF!</v>
      </c>
      <c r="X105" s="225" t="e">
        <f>SUM(E105:W105)</f>
        <v>#REF!</v>
      </c>
      <c r="Y105" s="509">
        <f>Y99</f>
        <v>0</v>
      </c>
      <c r="AG105" s="500"/>
      <c r="AH105" s="500"/>
      <c r="AI105" s="500"/>
      <c r="AJ105" s="500"/>
      <c r="AK105" s="500"/>
      <c r="AL105" s="500"/>
      <c r="AM105" s="500"/>
      <c r="AN105" s="500"/>
      <c r="AO105" s="500"/>
      <c r="AP105" s="500"/>
      <c r="AQ105" s="500"/>
      <c r="AR105" s="500"/>
      <c r="AS105" s="500"/>
      <c r="AT105" s="500"/>
      <c r="AU105" s="500"/>
      <c r="AV105" s="500"/>
      <c r="AW105" s="500"/>
      <c r="AX105" s="500"/>
      <c r="AY105" s="500"/>
      <c r="AZ105" s="500"/>
      <c r="BA105" s="500"/>
      <c r="BB105" s="500"/>
      <c r="BC105" s="500"/>
      <c r="BD105" s="500"/>
      <c r="BE105" s="500"/>
      <c r="BF105" s="500"/>
      <c r="BG105" s="500"/>
      <c r="BH105" s="500"/>
      <c r="BI105" s="500"/>
      <c r="BJ105" s="500"/>
      <c r="BK105" s="500"/>
      <c r="BL105" s="500"/>
      <c r="BM105" s="500"/>
      <c r="BN105" s="500"/>
    </row>
    <row r="106" spans="1:66" s="25" customFormat="1" ht="12.75">
      <c r="A106" s="225" t="s">
        <v>220</v>
      </c>
      <c r="B106" s="225"/>
      <c r="C106" s="225"/>
      <c r="D106" s="225"/>
      <c r="E106" s="225" t="e">
        <f aca="true" t="shared" si="45" ref="E106:W106">E104/E105</f>
        <v>#REF!</v>
      </c>
      <c r="F106" s="225" t="e">
        <f t="shared" si="45"/>
        <v>#REF!</v>
      </c>
      <c r="G106" s="225" t="e">
        <f t="shared" si="45"/>
        <v>#REF!</v>
      </c>
      <c r="H106" s="225" t="e">
        <f t="shared" si="45"/>
        <v>#REF!</v>
      </c>
      <c r="I106" s="225" t="e">
        <f t="shared" si="45"/>
        <v>#REF!</v>
      </c>
      <c r="J106" s="225" t="e">
        <f t="shared" si="45"/>
        <v>#REF!</v>
      </c>
      <c r="K106" s="225" t="e">
        <f t="shared" si="45"/>
        <v>#REF!</v>
      </c>
      <c r="L106" s="225" t="e">
        <f t="shared" si="45"/>
        <v>#REF!</v>
      </c>
      <c r="M106" s="225" t="e">
        <f t="shared" si="45"/>
        <v>#REF!</v>
      </c>
      <c r="N106" s="225" t="e">
        <f t="shared" si="45"/>
        <v>#REF!</v>
      </c>
      <c r="O106" s="225" t="e">
        <f t="shared" si="45"/>
        <v>#REF!</v>
      </c>
      <c r="P106" s="225" t="e">
        <f t="shared" si="45"/>
        <v>#REF!</v>
      </c>
      <c r="Q106" s="225" t="e">
        <f t="shared" si="45"/>
        <v>#REF!</v>
      </c>
      <c r="R106" s="225" t="e">
        <f t="shared" si="45"/>
        <v>#REF!</v>
      </c>
      <c r="S106" s="225" t="e">
        <f t="shared" si="45"/>
        <v>#REF!</v>
      </c>
      <c r="T106" s="225" t="e">
        <f t="shared" si="45"/>
        <v>#REF!</v>
      </c>
      <c r="U106" s="225" t="e">
        <f t="shared" si="45"/>
        <v>#REF!</v>
      </c>
      <c r="V106" s="225" t="e">
        <f t="shared" si="45"/>
        <v>#REF!</v>
      </c>
      <c r="W106" s="225" t="e">
        <f t="shared" si="45"/>
        <v>#REF!</v>
      </c>
      <c r="X106" s="225" t="e">
        <f>SUM(E106:W106)</f>
        <v>#REF!</v>
      </c>
      <c r="AG106" s="500"/>
      <c r="AH106" s="500"/>
      <c r="AI106" s="500"/>
      <c r="AJ106" s="500"/>
      <c r="AK106" s="500"/>
      <c r="AL106" s="500"/>
      <c r="AM106" s="500"/>
      <c r="AN106" s="500"/>
      <c r="AO106" s="500"/>
      <c r="AP106" s="500"/>
      <c r="AQ106" s="500"/>
      <c r="AR106" s="500"/>
      <c r="AS106" s="500"/>
      <c r="AT106" s="500"/>
      <c r="AU106" s="500"/>
      <c r="AV106" s="500"/>
      <c r="AW106" s="500"/>
      <c r="AX106" s="500"/>
      <c r="AY106" s="500"/>
      <c r="AZ106" s="500"/>
      <c r="BA106" s="500"/>
      <c r="BB106" s="500"/>
      <c r="BC106" s="500"/>
      <c r="BD106" s="500"/>
      <c r="BE106" s="500"/>
      <c r="BF106" s="500"/>
      <c r="BG106" s="500"/>
      <c r="BH106" s="500"/>
      <c r="BI106" s="500"/>
      <c r="BJ106" s="500"/>
      <c r="BK106" s="500"/>
      <c r="BL106" s="500"/>
      <c r="BM106" s="500"/>
      <c r="BN106" s="500"/>
    </row>
    <row r="397" ht="12.75"/>
    <row r="398" ht="12.75"/>
  </sheetData>
  <sheetProtection/>
  <mergeCells count="9">
    <mergeCell ref="A63:V63"/>
    <mergeCell ref="A78:N78"/>
    <mergeCell ref="A79:O79"/>
    <mergeCell ref="A1:U1"/>
    <mergeCell ref="A40:X40"/>
    <mergeCell ref="A46:Z46"/>
    <mergeCell ref="A51:O51"/>
    <mergeCell ref="A56:N56"/>
    <mergeCell ref="A57:V57"/>
  </mergeCells>
  <hyperlinks>
    <hyperlink ref="B3" location="Par397" display="Par397"/>
    <hyperlink ref="C3" location="Par398" display="Par398"/>
    <hyperlink ref="B41" location="Par397" display="Par397"/>
    <hyperlink ref="C41" location="Par398" display="Par398"/>
    <hyperlink ref="B47" location="Par397" display="Par397"/>
    <hyperlink ref="C47" location="Par398" display="Par398"/>
    <hyperlink ref="B52" location="Par397" display="Par397"/>
    <hyperlink ref="C52" location="Par398" display="Par398"/>
    <hyperlink ref="B58" location="Par397" display="Par397"/>
    <hyperlink ref="C58" location="Par398" display="Par398"/>
    <hyperlink ref="B64" location="Par397" display="Par397"/>
    <hyperlink ref="C64" location="Par398" display="Par398"/>
    <hyperlink ref="B69" location="Par397" display="Par397"/>
    <hyperlink ref="C69" location="Par398" display="Par398"/>
    <hyperlink ref="B74" location="Par397" display="Par397"/>
    <hyperlink ref="C74" location="Par398" display="Par398"/>
    <hyperlink ref="B80" location="Par397" display="Par397"/>
    <hyperlink ref="C80" location="Par398" display="Par398"/>
    <hyperlink ref="B86" location="Par397" display="Par397"/>
    <hyperlink ref="C86" location="Par398" display="Par398"/>
    <hyperlink ref="B91" location="Par397" display="Par397"/>
    <hyperlink ref="C91" location="Par398" display="Par398"/>
    <hyperlink ref="B98" location="Par397" display="Par397"/>
    <hyperlink ref="C98" location="Par398" display="Par398"/>
    <hyperlink ref="B103" location="Par397" display="Par397"/>
    <hyperlink ref="C103" location="Par398" display="Par39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AR398"/>
  <sheetViews>
    <sheetView zoomScalePageLayoutView="0" workbookViewId="0" topLeftCell="A4">
      <selection activeCell="D4" sqref="D4"/>
    </sheetView>
  </sheetViews>
  <sheetFormatPr defaultColWidth="9.140625" defaultRowHeight="12.75"/>
  <cols>
    <col min="1" max="1" width="4.140625" style="0" customWidth="1"/>
    <col min="2" max="2" width="46.00390625" style="0" customWidth="1"/>
    <col min="4" max="4" width="11.8515625" style="0" customWidth="1"/>
    <col min="5" max="5" width="12.00390625" style="0" customWidth="1"/>
    <col min="6" max="6" width="10.8515625" style="0" customWidth="1"/>
    <col min="7" max="7" width="14.57421875" style="0" bestFit="1" customWidth="1"/>
  </cols>
  <sheetData>
    <row r="1" ht="12.75">
      <c r="B1" s="26" t="s">
        <v>208</v>
      </c>
    </row>
    <row r="2" spans="2:5" ht="15.75">
      <c r="B2" s="1532" t="s">
        <v>205</v>
      </c>
      <c r="C2" s="1532"/>
      <c r="D2" s="1532"/>
      <c r="E2" s="1532"/>
    </row>
    <row r="3" spans="2:5" ht="15.75">
      <c r="B3" s="1532" t="s">
        <v>206</v>
      </c>
      <c r="C3" s="1532"/>
      <c r="D3" s="1532"/>
      <c r="E3" s="1532"/>
    </row>
    <row r="4" spans="1:5" ht="56.25">
      <c r="A4" s="167" t="s">
        <v>207</v>
      </c>
      <c r="B4" s="452" t="s">
        <v>0</v>
      </c>
      <c r="C4" s="309" t="s">
        <v>117</v>
      </c>
      <c r="D4" s="530" t="s">
        <v>91</v>
      </c>
      <c r="E4" s="451" t="s">
        <v>80</v>
      </c>
    </row>
    <row r="5" spans="1:5" ht="57">
      <c r="A5" s="40">
        <v>1</v>
      </c>
      <c r="B5" s="453" t="s">
        <v>182</v>
      </c>
      <c r="C5" s="305">
        <v>211</v>
      </c>
      <c r="D5" s="295">
        <f>D50</f>
        <v>2042100</v>
      </c>
      <c r="E5" s="295">
        <f>D5</f>
        <v>2042100</v>
      </c>
    </row>
    <row r="6" spans="1:5" ht="15">
      <c r="A6" s="40">
        <v>2</v>
      </c>
      <c r="B6" s="454" t="s">
        <v>3</v>
      </c>
      <c r="C6" s="305">
        <v>213</v>
      </c>
      <c r="D6" s="295">
        <f>D51</f>
        <v>616714.2</v>
      </c>
      <c r="E6" s="295">
        <f aca="true" t="shared" si="0" ref="E6:E12">D6</f>
        <v>616714.2</v>
      </c>
    </row>
    <row r="7" spans="1:5" ht="30">
      <c r="A7" s="40">
        <v>3</v>
      </c>
      <c r="B7" s="454" t="s">
        <v>181</v>
      </c>
      <c r="C7" s="305">
        <v>226</v>
      </c>
      <c r="D7" s="295"/>
      <c r="E7" s="295">
        <f t="shared" si="0"/>
        <v>0</v>
      </c>
    </row>
    <row r="8" spans="1:5" ht="15">
      <c r="A8" s="40">
        <v>4</v>
      </c>
      <c r="B8" s="454" t="s">
        <v>180</v>
      </c>
      <c r="C8" s="305">
        <v>310</v>
      </c>
      <c r="D8" s="295"/>
      <c r="E8" s="295">
        <f t="shared" si="0"/>
        <v>0</v>
      </c>
    </row>
    <row r="9" spans="1:5" ht="45">
      <c r="A9" s="40">
        <v>5</v>
      </c>
      <c r="B9" s="454" t="s">
        <v>139</v>
      </c>
      <c r="C9" s="305">
        <v>340</v>
      </c>
      <c r="D9" s="295"/>
      <c r="E9" s="295">
        <f t="shared" si="0"/>
        <v>0</v>
      </c>
    </row>
    <row r="10" spans="1:5" ht="15">
      <c r="A10" s="40">
        <v>6</v>
      </c>
      <c r="B10" s="454" t="s">
        <v>5</v>
      </c>
      <c r="C10" s="305"/>
      <c r="D10" s="295">
        <f>SUM(D5:D9)</f>
        <v>2658814.2</v>
      </c>
      <c r="E10" s="295">
        <f t="shared" si="0"/>
        <v>2658814.2</v>
      </c>
    </row>
    <row r="11" spans="1:5" ht="15">
      <c r="A11" s="40">
        <v>7</v>
      </c>
      <c r="B11" s="302" t="s">
        <v>140</v>
      </c>
      <c r="C11" s="301"/>
      <c r="D11" s="455">
        <v>418</v>
      </c>
      <c r="E11" s="295">
        <f t="shared" si="0"/>
        <v>418</v>
      </c>
    </row>
    <row r="12" spans="1:5" ht="15">
      <c r="A12" s="40">
        <v>8</v>
      </c>
      <c r="B12" s="454" t="s">
        <v>69</v>
      </c>
      <c r="C12" s="305"/>
      <c r="D12" s="295">
        <f>D10/D11</f>
        <v>6360.799521531101</v>
      </c>
      <c r="E12" s="295">
        <f t="shared" si="0"/>
        <v>6360.799521531101</v>
      </c>
    </row>
    <row r="15" spans="2:7" ht="12.75">
      <c r="B15" s="1435" t="s">
        <v>114</v>
      </c>
      <c r="C15" s="1436"/>
      <c r="D15" s="1436"/>
      <c r="E15" s="1436"/>
      <c r="F15" s="1436"/>
      <c r="G15" s="1436"/>
    </row>
    <row r="16" spans="2:7" ht="12.75">
      <c r="B16" s="329"/>
      <c r="C16" s="329"/>
      <c r="D16" s="329"/>
      <c r="E16" s="329"/>
      <c r="F16" s="328"/>
      <c r="G16" s="328"/>
    </row>
    <row r="17" spans="2:7" ht="105">
      <c r="B17" s="330" t="s">
        <v>0</v>
      </c>
      <c r="C17" s="153" t="s">
        <v>115</v>
      </c>
      <c r="D17" s="153" t="s">
        <v>116</v>
      </c>
      <c r="E17" s="309" t="s">
        <v>117</v>
      </c>
      <c r="F17" s="530" t="s">
        <v>91</v>
      </c>
      <c r="G17" s="428" t="s">
        <v>80</v>
      </c>
    </row>
    <row r="18" spans="2:7" ht="12.75">
      <c r="B18" s="235"/>
      <c r="C18" s="235"/>
      <c r="D18" s="235"/>
      <c r="E18" s="235"/>
      <c r="F18" s="235"/>
      <c r="G18" s="429"/>
    </row>
    <row r="19" spans="2:7" ht="15.75">
      <c r="B19" s="331" t="s">
        <v>118</v>
      </c>
      <c r="C19" s="332" t="s">
        <v>119</v>
      </c>
      <c r="D19" s="332"/>
      <c r="E19" s="332"/>
      <c r="F19" s="333"/>
      <c r="G19" s="430">
        <f>F19</f>
        <v>0</v>
      </c>
    </row>
    <row r="20" spans="2:7" ht="15.75">
      <c r="B20" s="331" t="s">
        <v>120</v>
      </c>
      <c r="C20" s="332" t="s">
        <v>121</v>
      </c>
      <c r="D20" s="332"/>
      <c r="E20" s="332"/>
      <c r="F20" s="333"/>
      <c r="G20" s="430">
        <f aca="true" t="shared" si="1" ref="G20:G39">F20</f>
        <v>0</v>
      </c>
    </row>
    <row r="21" spans="2:7" ht="15.75">
      <c r="B21" s="331" t="s">
        <v>122</v>
      </c>
      <c r="C21" s="332" t="s">
        <v>123</v>
      </c>
      <c r="D21" s="332"/>
      <c r="E21" s="332"/>
      <c r="F21" s="333"/>
      <c r="G21" s="430">
        <f t="shared" si="1"/>
        <v>0</v>
      </c>
    </row>
    <row r="22" spans="2:7" ht="15.75">
      <c r="B22" s="331" t="s">
        <v>124</v>
      </c>
      <c r="C22" s="332" t="s">
        <v>121</v>
      </c>
      <c r="D22" s="332"/>
      <c r="E22" s="332"/>
      <c r="F22" s="333"/>
      <c r="G22" s="430">
        <f t="shared" si="1"/>
        <v>0</v>
      </c>
    </row>
    <row r="23" spans="2:7" ht="15">
      <c r="B23" s="332" t="s">
        <v>125</v>
      </c>
      <c r="C23" s="332" t="s">
        <v>121</v>
      </c>
      <c r="D23" s="332"/>
      <c r="E23" s="332"/>
      <c r="F23" s="333"/>
      <c r="G23" s="430">
        <f t="shared" si="1"/>
        <v>0</v>
      </c>
    </row>
    <row r="24" spans="2:7" ht="15">
      <c r="B24" s="335" t="s">
        <v>126</v>
      </c>
      <c r="C24" s="335" t="s">
        <v>127</v>
      </c>
      <c r="D24" s="335"/>
      <c r="E24" s="335">
        <v>223</v>
      </c>
      <c r="F24" s="235">
        <f>'веб мун задание 01.01.2016'!AA31</f>
        <v>920300</v>
      </c>
      <c r="G24" s="430">
        <f t="shared" si="1"/>
        <v>920300</v>
      </c>
    </row>
    <row r="25" spans="2:7" ht="51">
      <c r="B25" s="336" t="s">
        <v>128</v>
      </c>
      <c r="C25" s="335"/>
      <c r="D25" s="335"/>
      <c r="E25" s="335">
        <v>225</v>
      </c>
      <c r="F25" s="235">
        <f>'веб мун задание 01.01.2016'!AA33</f>
        <v>53800</v>
      </c>
      <c r="G25" s="430">
        <f t="shared" si="1"/>
        <v>53800</v>
      </c>
    </row>
    <row r="26" spans="2:7" ht="38.25">
      <c r="B26" s="337" t="s">
        <v>129</v>
      </c>
      <c r="C26" s="235"/>
      <c r="D26" s="235"/>
      <c r="E26" s="235">
        <v>226</v>
      </c>
      <c r="F26" s="235">
        <f>'веб мун задание 01.01.2016'!AA34</f>
        <v>94000</v>
      </c>
      <c r="G26" s="430">
        <f t="shared" si="1"/>
        <v>94000</v>
      </c>
    </row>
    <row r="27" spans="2:7" ht="12.75">
      <c r="B27" s="337" t="s">
        <v>130</v>
      </c>
      <c r="C27" s="235"/>
      <c r="D27" s="235"/>
      <c r="E27" s="235">
        <v>310</v>
      </c>
      <c r="F27" s="235">
        <f>'веб мун задание 01.01.2016'!AA37</f>
        <v>0</v>
      </c>
      <c r="G27" s="430">
        <f t="shared" si="1"/>
        <v>0</v>
      </c>
    </row>
    <row r="28" spans="2:7" ht="15">
      <c r="B28" s="335" t="s">
        <v>131</v>
      </c>
      <c r="C28" s="235"/>
      <c r="D28" s="235"/>
      <c r="E28" s="235">
        <v>221</v>
      </c>
      <c r="F28" s="235">
        <f>'веб мун задание 01.01.2016'!AA29</f>
        <v>10000</v>
      </c>
      <c r="G28" s="430">
        <f t="shared" si="1"/>
        <v>10000</v>
      </c>
    </row>
    <row r="29" spans="2:7" ht="15">
      <c r="B29" s="335" t="s">
        <v>132</v>
      </c>
      <c r="C29" s="235"/>
      <c r="D29" s="235"/>
      <c r="E29" s="235">
        <v>222</v>
      </c>
      <c r="F29" s="235">
        <f>'веб мун задание 01.01.2016'!AA30</f>
        <v>5000</v>
      </c>
      <c r="G29" s="430">
        <f t="shared" si="1"/>
        <v>5000</v>
      </c>
    </row>
    <row r="30" spans="2:7" ht="30">
      <c r="B30" s="332" t="s">
        <v>133</v>
      </c>
      <c r="C30" s="333"/>
      <c r="D30" s="333"/>
      <c r="E30" s="333">
        <v>211</v>
      </c>
      <c r="F30" s="333">
        <f>D55</f>
        <v>1837900</v>
      </c>
      <c r="G30" s="430">
        <f t="shared" si="1"/>
        <v>1837900</v>
      </c>
    </row>
    <row r="31" spans="2:7" ht="15">
      <c r="B31" s="332" t="s">
        <v>134</v>
      </c>
      <c r="C31" s="333"/>
      <c r="D31" s="333"/>
      <c r="E31" s="333">
        <v>213</v>
      </c>
      <c r="F31" s="333">
        <f>D56</f>
        <v>555472.8</v>
      </c>
      <c r="G31" s="430">
        <f t="shared" si="1"/>
        <v>555472.8</v>
      </c>
    </row>
    <row r="32" spans="2:7" ht="15">
      <c r="B32" s="335" t="s">
        <v>135</v>
      </c>
      <c r="C32" s="235"/>
      <c r="D32" s="235"/>
      <c r="E32" s="235">
        <v>212</v>
      </c>
      <c r="F32" s="235">
        <f>'веб мун задание 01.01.2016'!AA27</f>
        <v>300</v>
      </c>
      <c r="G32" s="430">
        <f t="shared" si="1"/>
        <v>300</v>
      </c>
    </row>
    <row r="33" spans="2:7" ht="12.75">
      <c r="B33" s="338" t="s">
        <v>136</v>
      </c>
      <c r="C33" s="339"/>
      <c r="D33" s="339"/>
      <c r="E33" s="339">
        <v>224</v>
      </c>
      <c r="F33" s="340"/>
      <c r="G33" s="430">
        <f t="shared" si="1"/>
        <v>0</v>
      </c>
    </row>
    <row r="34" spans="2:7" ht="12.75">
      <c r="B34" s="337" t="s">
        <v>137</v>
      </c>
      <c r="C34" s="235"/>
      <c r="D34" s="235"/>
      <c r="E34" s="341">
        <v>262</v>
      </c>
      <c r="F34" s="235">
        <f>'веб мун задание 01.01.2016'!AA35</f>
        <v>0</v>
      </c>
      <c r="G34" s="430">
        <f t="shared" si="1"/>
        <v>0</v>
      </c>
    </row>
    <row r="35" spans="2:7" ht="12.75">
      <c r="B35" s="235" t="s">
        <v>138</v>
      </c>
      <c r="C35" s="235"/>
      <c r="D35" s="235"/>
      <c r="E35" s="341">
        <v>290</v>
      </c>
      <c r="F35" s="235">
        <f>'веб мун задание 01.01.2016'!AA36</f>
        <v>7613</v>
      </c>
      <c r="G35" s="430">
        <f t="shared" si="1"/>
        <v>7613</v>
      </c>
    </row>
    <row r="36" spans="2:7" ht="25.5">
      <c r="B36" s="342" t="s">
        <v>139</v>
      </c>
      <c r="C36" s="343"/>
      <c r="D36" s="343"/>
      <c r="E36" s="344">
        <v>340</v>
      </c>
      <c r="F36" s="343">
        <f>'веб мун задание 01.01.2016'!AA38</f>
        <v>23800</v>
      </c>
      <c r="G36" s="430">
        <f t="shared" si="1"/>
        <v>23800</v>
      </c>
    </row>
    <row r="37" spans="2:7" s="28" customFormat="1" ht="15">
      <c r="B37" s="278" t="s">
        <v>5</v>
      </c>
      <c r="C37" s="333"/>
      <c r="D37" s="333"/>
      <c r="E37" s="333"/>
      <c r="F37" s="333">
        <f>SUM(F24:F36)</f>
        <v>3508185.8</v>
      </c>
      <c r="G37" s="430">
        <f t="shared" si="1"/>
        <v>3508185.8</v>
      </c>
    </row>
    <row r="38" spans="2:7" ht="15">
      <c r="B38" s="345" t="s">
        <v>140</v>
      </c>
      <c r="C38" s="235"/>
      <c r="D38" s="235"/>
      <c r="E38" s="235"/>
      <c r="F38" s="294">
        <v>418</v>
      </c>
      <c r="G38" s="430">
        <f t="shared" si="1"/>
        <v>418</v>
      </c>
    </row>
    <row r="39" spans="2:7" ht="15">
      <c r="B39" s="297" t="s">
        <v>69</v>
      </c>
      <c r="C39" s="235"/>
      <c r="D39" s="235"/>
      <c r="E39" s="235"/>
      <c r="F39" s="235">
        <f>F37/F38</f>
        <v>8392.788995215311</v>
      </c>
      <c r="G39" s="430">
        <f t="shared" si="1"/>
        <v>8392.788995215311</v>
      </c>
    </row>
    <row r="41" spans="2:7" ht="12.75">
      <c r="B41" s="167" t="s">
        <v>215</v>
      </c>
      <c r="C41" s="40"/>
      <c r="D41" s="40"/>
      <c r="E41" s="40"/>
      <c r="F41" s="40"/>
      <c r="G41" s="457">
        <f>E10+G37</f>
        <v>6167000</v>
      </c>
    </row>
    <row r="42" spans="2:7" ht="12.75">
      <c r="B42" s="167" t="s">
        <v>216</v>
      </c>
      <c r="C42" s="40"/>
      <c r="D42" s="40"/>
      <c r="E42" s="40"/>
      <c r="F42" s="40"/>
      <c r="G42" s="457">
        <f>'веб мун задание 01.01.2016'!AA18</f>
        <v>6167000</v>
      </c>
    </row>
    <row r="43" spans="2:7" ht="12.75">
      <c r="B43" s="40"/>
      <c r="C43" s="40"/>
      <c r="D43" s="40"/>
      <c r="E43" s="40"/>
      <c r="F43" s="40"/>
      <c r="G43" s="457">
        <f>G41-G42</f>
        <v>0</v>
      </c>
    </row>
    <row r="44" spans="2:4" ht="12.75">
      <c r="B44" s="1529" t="s">
        <v>214</v>
      </c>
      <c r="C44" s="1529"/>
      <c r="D44" s="1529"/>
    </row>
    <row r="45" spans="2:11" ht="12.75">
      <c r="B45" s="244" t="s">
        <v>141</v>
      </c>
      <c r="C45" s="241"/>
      <c r="D45" s="241"/>
      <c r="E45" s="434"/>
      <c r="F45" s="434"/>
      <c r="G45" s="434"/>
      <c r="H45" s="434"/>
      <c r="I45" s="434"/>
      <c r="J45" s="434"/>
      <c r="K45" s="186"/>
    </row>
    <row r="46" spans="2:11" ht="15">
      <c r="B46" s="332" t="s">
        <v>209</v>
      </c>
      <c r="C46" s="333">
        <v>211</v>
      </c>
      <c r="D46" s="333">
        <f>'веб мун задание 01.01.2016'!AA26+'веб мун задание 01.01.2016'!AA63</f>
        <v>3880000</v>
      </c>
      <c r="E46" s="434"/>
      <c r="F46" s="434"/>
      <c r="G46" s="434"/>
      <c r="H46" s="434"/>
      <c r="I46" s="434"/>
      <c r="J46" s="434"/>
      <c r="K46" s="186"/>
    </row>
    <row r="47" spans="2:11" ht="15">
      <c r="B47" s="332" t="s">
        <v>209</v>
      </c>
      <c r="C47" s="333">
        <v>213</v>
      </c>
      <c r="D47" s="333">
        <f>'веб мун задание 01.01.2016'!AA28+'веб мун задание 01.01.2016'!AA65</f>
        <v>1172187</v>
      </c>
      <c r="E47" s="434"/>
      <c r="F47" s="434"/>
      <c r="G47" s="434"/>
      <c r="H47" s="434"/>
      <c r="I47" s="434"/>
      <c r="J47" s="434"/>
      <c r="K47" s="186"/>
    </row>
    <row r="48" spans="2:11" ht="12.75">
      <c r="B48" s="253" t="s">
        <v>80</v>
      </c>
      <c r="C48" s="235"/>
      <c r="D48" s="235">
        <f>D46+D47</f>
        <v>5052187</v>
      </c>
      <c r="E48" s="434"/>
      <c r="F48" s="434"/>
      <c r="G48" s="434"/>
      <c r="H48" s="434"/>
      <c r="I48" s="434"/>
      <c r="J48" s="434"/>
      <c r="K48" s="186"/>
    </row>
    <row r="49" spans="2:11" ht="12.75">
      <c r="B49" s="244" t="s">
        <v>212</v>
      </c>
      <c r="C49" s="241"/>
      <c r="D49" s="241"/>
      <c r="E49" s="434"/>
      <c r="F49" s="434"/>
      <c r="G49" s="434"/>
      <c r="H49" s="434"/>
      <c r="I49" s="434"/>
      <c r="J49" s="434"/>
      <c r="K49" s="186"/>
    </row>
    <row r="50" spans="2:11" ht="12.75">
      <c r="B50" s="253" t="s">
        <v>213</v>
      </c>
      <c r="C50" s="333">
        <v>211</v>
      </c>
      <c r="D50" s="235">
        <v>2042100</v>
      </c>
      <c r="E50" s="434"/>
      <c r="F50" s="434"/>
      <c r="G50" s="434"/>
      <c r="H50" s="434"/>
      <c r="I50" s="434"/>
      <c r="J50" s="434"/>
      <c r="K50" s="186"/>
    </row>
    <row r="51" spans="2:11" ht="15">
      <c r="B51" s="332" t="s">
        <v>134</v>
      </c>
      <c r="C51" s="333">
        <v>213</v>
      </c>
      <c r="D51" s="235">
        <f>D50*30.2%</f>
        <v>616714.2</v>
      </c>
      <c r="E51" s="434"/>
      <c r="F51" s="434"/>
      <c r="G51" s="434"/>
      <c r="H51" s="434"/>
      <c r="I51" s="434"/>
      <c r="J51" s="434"/>
      <c r="K51" s="186"/>
    </row>
    <row r="52" spans="2:11" ht="15">
      <c r="B52" s="332" t="s">
        <v>211</v>
      </c>
      <c r="C52" s="235"/>
      <c r="D52" s="235">
        <f>D50+D51</f>
        <v>2658814.2</v>
      </c>
      <c r="E52" s="434"/>
      <c r="F52" s="434"/>
      <c r="G52" s="434"/>
      <c r="H52" s="434"/>
      <c r="I52" s="434"/>
      <c r="J52" s="434"/>
      <c r="K52" s="186"/>
    </row>
    <row r="53" spans="2:11" ht="15">
      <c r="B53" s="332"/>
      <c r="C53" s="235"/>
      <c r="D53" s="235">
        <f>D47+D51</f>
        <v>1788901.2</v>
      </c>
      <c r="E53" s="434"/>
      <c r="F53" s="434"/>
      <c r="G53" s="434"/>
      <c r="H53" s="434"/>
      <c r="I53" s="434"/>
      <c r="J53" s="434"/>
      <c r="K53" s="186"/>
    </row>
    <row r="54" spans="2:11" ht="12.75">
      <c r="B54" s="192" t="s">
        <v>210</v>
      </c>
      <c r="C54" s="225"/>
      <c r="D54" s="225"/>
      <c r="E54" s="186"/>
      <c r="F54" s="186"/>
      <c r="G54" s="186"/>
      <c r="H54" s="186"/>
      <c r="I54" s="186"/>
      <c r="J54" s="186"/>
      <c r="K54" s="186"/>
    </row>
    <row r="55" spans="2:11" ht="30">
      <c r="B55" s="456" t="s">
        <v>133</v>
      </c>
      <c r="C55" s="238">
        <v>211</v>
      </c>
      <c r="D55" s="225">
        <f>D46-D50</f>
        <v>1837900</v>
      </c>
      <c r="E55" s="186"/>
      <c r="F55" s="186"/>
      <c r="G55" s="186"/>
      <c r="H55" s="186"/>
      <c r="I55" s="186"/>
      <c r="J55" s="186"/>
      <c r="K55" s="186"/>
    </row>
    <row r="56" spans="2:4" ht="15">
      <c r="B56" s="456" t="s">
        <v>134</v>
      </c>
      <c r="C56" s="238">
        <v>213</v>
      </c>
      <c r="D56" s="225">
        <f>D47-D51</f>
        <v>555472.8</v>
      </c>
    </row>
    <row r="57" spans="2:4" ht="12.75">
      <c r="B57" s="25"/>
      <c r="C57" s="25"/>
      <c r="D57" s="25">
        <f>D55+D56</f>
        <v>2393372.8</v>
      </c>
    </row>
    <row r="397" ht="12.75"/>
    <row r="398" ht="12.75"/>
  </sheetData>
  <sheetProtection/>
  <mergeCells count="4">
    <mergeCell ref="B2:E2"/>
    <mergeCell ref="B3:E3"/>
    <mergeCell ref="B15:G15"/>
    <mergeCell ref="B44:D44"/>
  </mergeCells>
  <hyperlinks>
    <hyperlink ref="C17" location="Par397" display="Par397"/>
    <hyperlink ref="D17" location="Par398" display="Par398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Зеленкова</cp:lastModifiedBy>
  <cp:lastPrinted>2020-05-06T21:43:48Z</cp:lastPrinted>
  <dcterms:created xsi:type="dcterms:W3CDTF">1996-10-08T23:32:33Z</dcterms:created>
  <dcterms:modified xsi:type="dcterms:W3CDTF">2020-07-31T00:00:21Z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